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560" windowWidth="9720" windowHeight="5880" tabRatio="561"/>
  </bookViews>
  <sheets>
    <sheet name="Приложение 2" sheetId="6" r:id="rId1"/>
    <sheet name="Приложение 3" sheetId="23" r:id="rId2"/>
    <sheet name="Приложение 4 (новое)" sheetId="27" r:id="rId3"/>
    <sheet name="Лист1" sheetId="26" r:id="rId4"/>
  </sheets>
  <definedNames>
    <definedName name="_xlnm.Print_Area" localSheetId="0">'Приложение 2'!$A$1:$K$33</definedName>
    <definedName name="_xlnm.Print_Area" localSheetId="1">'Приложение 3'!$A$1:$K$139</definedName>
  </definedNames>
  <calcPr calcId="145621"/>
</workbook>
</file>

<file path=xl/calcChain.xml><?xml version="1.0" encoding="utf-8"?>
<calcChain xmlns="http://schemas.openxmlformats.org/spreadsheetml/2006/main">
  <c r="I19" i="27" l="1"/>
  <c r="I18" i="27"/>
  <c r="I207" i="27" l="1"/>
  <c r="I182" i="27"/>
  <c r="I162" i="27"/>
  <c r="I70" i="27"/>
  <c r="I65" i="27"/>
  <c r="I49" i="27"/>
  <c r="I24" i="27"/>
  <c r="I126" i="27" l="1"/>
  <c r="I187" i="27" l="1"/>
  <c r="I197" i="27" l="1"/>
  <c r="I29" i="27"/>
  <c r="I202" i="27" l="1"/>
  <c r="I157" i="27" l="1"/>
  <c r="H24" i="27" l="1"/>
  <c r="H19" i="27"/>
  <c r="K24" i="27"/>
  <c r="K192" i="27" l="1"/>
  <c r="J162" i="27"/>
  <c r="K126" i="27"/>
  <c r="K207" i="27"/>
  <c r="J207" i="27"/>
  <c r="J192" i="27"/>
  <c r="I192" i="27"/>
  <c r="K187" i="27"/>
  <c r="J187" i="27"/>
  <c r="K182" i="27"/>
  <c r="J182" i="27"/>
  <c r="K177" i="27"/>
  <c r="J177" i="27"/>
  <c r="I177" i="27"/>
  <c r="K162" i="27"/>
  <c r="K157" i="27"/>
  <c r="J157" i="27"/>
  <c r="J126" i="27"/>
  <c r="K70" i="27"/>
  <c r="K65" i="27"/>
  <c r="K49" i="27"/>
  <c r="J49" i="27"/>
  <c r="J39" i="27"/>
  <c r="I39" i="27"/>
  <c r="J38" i="27"/>
  <c r="I38" i="27"/>
  <c r="J24" i="27"/>
  <c r="K19" i="27"/>
  <c r="J19" i="27"/>
  <c r="H197" i="27" l="1"/>
  <c r="H187" i="27"/>
  <c r="H207" i="27" l="1"/>
  <c r="H177" i="27"/>
  <c r="H162" i="27"/>
  <c r="H49" i="27"/>
  <c r="H39" i="27"/>
  <c r="H157" i="27" l="1"/>
  <c r="H126" i="27" l="1"/>
  <c r="H182" i="27" l="1"/>
  <c r="H70" i="27"/>
  <c r="H65" i="27"/>
  <c r="H192" i="27" l="1"/>
  <c r="G162" i="27" l="1"/>
  <c r="G187" i="27" l="1"/>
  <c r="G39" i="27" l="1"/>
  <c r="G19" i="27"/>
  <c r="G207" i="27"/>
  <c r="G126" i="27"/>
  <c r="H202" i="27" l="1"/>
  <c r="G197" i="27" l="1"/>
  <c r="G182" i="27" l="1"/>
  <c r="G24" i="27"/>
  <c r="G202" i="27" l="1"/>
  <c r="G192" i="27"/>
  <c r="G65" i="27" l="1"/>
  <c r="G70" i="27"/>
  <c r="E138" i="23" l="1"/>
  <c r="G136" i="23"/>
  <c r="H136" i="23"/>
  <c r="I136" i="23"/>
  <c r="J136" i="23"/>
  <c r="G137" i="23"/>
  <c r="H137" i="23"/>
  <c r="I137" i="23"/>
  <c r="J137" i="23"/>
  <c r="G138" i="23"/>
  <c r="H138" i="23"/>
  <c r="I138" i="23"/>
  <c r="J138" i="23"/>
  <c r="G139" i="23"/>
  <c r="H139" i="23"/>
  <c r="I139" i="23"/>
  <c r="J139" i="23"/>
  <c r="F137" i="23"/>
  <c r="F138" i="23"/>
  <c r="F139" i="23"/>
  <c r="F136" i="23"/>
  <c r="H230" i="27"/>
  <c r="I230" i="27"/>
  <c r="J230" i="27"/>
  <c r="K230" i="27"/>
  <c r="H231" i="27"/>
  <c r="I231" i="27"/>
  <c r="J231" i="27"/>
  <c r="K231" i="27"/>
  <c r="H232" i="27"/>
  <c r="I232" i="27"/>
  <c r="J232" i="27"/>
  <c r="K232" i="27"/>
  <c r="H233" i="27"/>
  <c r="I233" i="27"/>
  <c r="J233" i="27"/>
  <c r="K233" i="27"/>
  <c r="G231" i="27"/>
  <c r="G232" i="27"/>
  <c r="G233" i="27"/>
  <c r="G230" i="27"/>
  <c r="F238" i="27"/>
  <c r="E139" i="23" s="1"/>
  <c r="F237" i="27"/>
  <c r="F236" i="27"/>
  <c r="E137" i="23" s="1"/>
  <c r="F235" i="27"/>
  <c r="E136" i="23" s="1"/>
  <c r="K234" i="27"/>
  <c r="J234" i="27"/>
  <c r="I234" i="27"/>
  <c r="H234" i="27"/>
  <c r="G234" i="27"/>
  <c r="E234" i="27"/>
  <c r="F230" i="27"/>
  <c r="K229" i="27"/>
  <c r="J229" i="27"/>
  <c r="E229" i="27"/>
  <c r="F234" i="27" l="1"/>
  <c r="H229" i="27"/>
  <c r="G229" i="27"/>
  <c r="F232" i="27"/>
  <c r="I229" i="27"/>
  <c r="F229" i="27" s="1"/>
  <c r="F231" i="27"/>
  <c r="F233" i="27"/>
  <c r="G38" i="27" l="1"/>
  <c r="G157" i="27" l="1"/>
  <c r="B34" i="23" l="1"/>
  <c r="A27" i="6" l="1"/>
  <c r="A25" i="6"/>
  <c r="A11" i="6"/>
  <c r="A4" i="6" l="1"/>
  <c r="H65" i="23" l="1"/>
  <c r="E132" i="23"/>
  <c r="E128" i="23"/>
  <c r="E124" i="23"/>
  <c r="F120" i="23"/>
  <c r="G120" i="23"/>
  <c r="H120" i="23"/>
  <c r="I120" i="23"/>
  <c r="J120" i="23"/>
  <c r="F121" i="23"/>
  <c r="G121" i="23"/>
  <c r="H121" i="23"/>
  <c r="I121" i="23"/>
  <c r="J121" i="23"/>
  <c r="F122" i="23"/>
  <c r="G122" i="23"/>
  <c r="H122" i="23"/>
  <c r="I122" i="23"/>
  <c r="J122" i="23"/>
  <c r="F123" i="23"/>
  <c r="G123" i="23"/>
  <c r="H123" i="23"/>
  <c r="I123" i="23"/>
  <c r="J123" i="23"/>
  <c r="F116" i="23"/>
  <c r="G116" i="23"/>
  <c r="H116" i="23"/>
  <c r="I116" i="23"/>
  <c r="J116" i="23"/>
  <c r="F117" i="23"/>
  <c r="G117" i="23"/>
  <c r="H117" i="23"/>
  <c r="I117" i="23"/>
  <c r="J117" i="23"/>
  <c r="F118" i="23"/>
  <c r="G118" i="23"/>
  <c r="H118" i="23"/>
  <c r="I118" i="23"/>
  <c r="J118" i="23"/>
  <c r="F119" i="23"/>
  <c r="G119" i="23"/>
  <c r="H119" i="23"/>
  <c r="I119" i="23"/>
  <c r="J119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7" i="23"/>
  <c r="G107" i="23"/>
  <c r="H107" i="23"/>
  <c r="I107" i="23"/>
  <c r="J107" i="23"/>
  <c r="F100" i="23"/>
  <c r="G100" i="23"/>
  <c r="H100" i="23"/>
  <c r="I100" i="23"/>
  <c r="J100" i="23"/>
  <c r="F101" i="23"/>
  <c r="G101" i="23"/>
  <c r="H101" i="23"/>
  <c r="I101" i="23"/>
  <c r="J101" i="23"/>
  <c r="F102" i="23"/>
  <c r="G102" i="23"/>
  <c r="H102" i="23"/>
  <c r="I102" i="23"/>
  <c r="J102" i="23"/>
  <c r="F103" i="23"/>
  <c r="G103" i="23"/>
  <c r="H103" i="23"/>
  <c r="I103" i="23"/>
  <c r="J103" i="23"/>
  <c r="F96" i="23"/>
  <c r="G96" i="23"/>
  <c r="H96" i="23"/>
  <c r="I96" i="23"/>
  <c r="J96" i="23"/>
  <c r="F97" i="23"/>
  <c r="G97" i="23"/>
  <c r="H97" i="23"/>
  <c r="I97" i="23"/>
  <c r="J97" i="23"/>
  <c r="F98" i="23"/>
  <c r="G98" i="23"/>
  <c r="H98" i="23"/>
  <c r="I98" i="23"/>
  <c r="J98" i="23"/>
  <c r="F99" i="23"/>
  <c r="G99" i="23"/>
  <c r="H99" i="23"/>
  <c r="I99" i="23"/>
  <c r="J99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84" i="23"/>
  <c r="G84" i="23"/>
  <c r="H84" i="23"/>
  <c r="I84" i="23"/>
  <c r="J84" i="23"/>
  <c r="F85" i="23"/>
  <c r="G85" i="23"/>
  <c r="H85" i="23"/>
  <c r="I85" i="23"/>
  <c r="J85" i="23"/>
  <c r="F86" i="23"/>
  <c r="G86" i="23"/>
  <c r="H86" i="23"/>
  <c r="I86" i="23"/>
  <c r="J86" i="23"/>
  <c r="F87" i="23"/>
  <c r="G87" i="23"/>
  <c r="H87" i="23"/>
  <c r="I87" i="23"/>
  <c r="J87" i="23"/>
  <c r="F80" i="23"/>
  <c r="G80" i="23"/>
  <c r="H80" i="23"/>
  <c r="I80" i="23"/>
  <c r="J80" i="23"/>
  <c r="F81" i="23"/>
  <c r="G81" i="23"/>
  <c r="H81" i="23"/>
  <c r="I81" i="23"/>
  <c r="J81" i="23"/>
  <c r="F82" i="23"/>
  <c r="G82" i="23"/>
  <c r="H82" i="23"/>
  <c r="I82" i="23"/>
  <c r="J82" i="23"/>
  <c r="F83" i="23"/>
  <c r="G83" i="23"/>
  <c r="H83" i="23"/>
  <c r="I83" i="23"/>
  <c r="J83" i="23"/>
  <c r="F76" i="23"/>
  <c r="G76" i="23"/>
  <c r="H76" i="23"/>
  <c r="I76" i="23"/>
  <c r="J76" i="23"/>
  <c r="F77" i="23"/>
  <c r="G77" i="23"/>
  <c r="H77" i="23"/>
  <c r="I77" i="23"/>
  <c r="J77" i="23"/>
  <c r="F78" i="23"/>
  <c r="G78" i="23"/>
  <c r="H78" i="23"/>
  <c r="I78" i="23"/>
  <c r="J78" i="23"/>
  <c r="F79" i="23"/>
  <c r="G79" i="23"/>
  <c r="H79" i="23"/>
  <c r="I79" i="23"/>
  <c r="J79" i="23"/>
  <c r="B132" i="23"/>
  <c r="B128" i="23"/>
  <c r="B124" i="23"/>
  <c r="B120" i="23"/>
  <c r="B116" i="23"/>
  <c r="B112" i="23"/>
  <c r="B108" i="23"/>
  <c r="B104" i="23"/>
  <c r="B100" i="23"/>
  <c r="B96" i="23"/>
  <c r="B92" i="23"/>
  <c r="B88" i="23"/>
  <c r="B84" i="23"/>
  <c r="B80" i="23"/>
  <c r="B76" i="23"/>
  <c r="E67" i="23"/>
  <c r="E71" i="23"/>
  <c r="A75" i="23"/>
  <c r="F63" i="23"/>
  <c r="G63" i="23"/>
  <c r="H63" i="23"/>
  <c r="I63" i="23"/>
  <c r="J63" i="23"/>
  <c r="F64" i="23"/>
  <c r="G64" i="23"/>
  <c r="H64" i="23"/>
  <c r="I64" i="23"/>
  <c r="J64" i="23"/>
  <c r="F65" i="23"/>
  <c r="G65" i="23"/>
  <c r="I65" i="23"/>
  <c r="J65" i="23"/>
  <c r="F66" i="23"/>
  <c r="G66" i="23"/>
  <c r="H66" i="23"/>
  <c r="I66" i="23"/>
  <c r="J66" i="23"/>
  <c r="F59" i="23"/>
  <c r="G59" i="23"/>
  <c r="H59" i="23"/>
  <c r="I59" i="23"/>
  <c r="J59" i="23"/>
  <c r="F60" i="23"/>
  <c r="G60" i="23"/>
  <c r="H60" i="23"/>
  <c r="I60" i="23"/>
  <c r="J60" i="23"/>
  <c r="F61" i="23"/>
  <c r="G61" i="23"/>
  <c r="H61" i="23"/>
  <c r="I61" i="23"/>
  <c r="J61" i="23"/>
  <c r="F62" i="23"/>
  <c r="G62" i="23"/>
  <c r="H62" i="23"/>
  <c r="I62" i="23"/>
  <c r="J62" i="23"/>
  <c r="B71" i="23"/>
  <c r="B67" i="23"/>
  <c r="B63" i="23"/>
  <c r="B59" i="23"/>
  <c r="E55" i="23"/>
  <c r="E51" i="23"/>
  <c r="E47" i="23"/>
  <c r="E43" i="23"/>
  <c r="E39" i="23"/>
  <c r="B55" i="23"/>
  <c r="B51" i="23"/>
  <c r="B43" i="23"/>
  <c r="B39" i="23"/>
  <c r="B47" i="23"/>
  <c r="F34" i="23"/>
  <c r="G34" i="23"/>
  <c r="H34" i="23"/>
  <c r="I34" i="23"/>
  <c r="J34" i="23"/>
  <c r="F35" i="23"/>
  <c r="G35" i="23"/>
  <c r="H35" i="23"/>
  <c r="I35" i="23"/>
  <c r="J35" i="23"/>
  <c r="F36" i="23"/>
  <c r="G36" i="23"/>
  <c r="H36" i="23"/>
  <c r="I36" i="23"/>
  <c r="J36" i="23"/>
  <c r="F37" i="23"/>
  <c r="G37" i="23"/>
  <c r="H37" i="23"/>
  <c r="I37" i="23"/>
  <c r="J37" i="23"/>
  <c r="F30" i="23"/>
  <c r="G30" i="23"/>
  <c r="H30" i="23"/>
  <c r="I30" i="23"/>
  <c r="J30" i="23"/>
  <c r="F31" i="23"/>
  <c r="G31" i="23"/>
  <c r="H31" i="23"/>
  <c r="I31" i="23"/>
  <c r="J31" i="23"/>
  <c r="F32" i="23"/>
  <c r="G32" i="23"/>
  <c r="H32" i="23"/>
  <c r="I32" i="23"/>
  <c r="J32" i="23"/>
  <c r="F33" i="23"/>
  <c r="G33" i="23"/>
  <c r="H33" i="23"/>
  <c r="I33" i="23"/>
  <c r="J33" i="23"/>
  <c r="B30" i="23"/>
  <c r="F25" i="23"/>
  <c r="G25" i="23"/>
  <c r="H25" i="23"/>
  <c r="I25" i="23"/>
  <c r="J25" i="23"/>
  <c r="F26" i="23"/>
  <c r="G26" i="23"/>
  <c r="H26" i="23"/>
  <c r="I26" i="23"/>
  <c r="J26" i="23"/>
  <c r="F27" i="23"/>
  <c r="G27" i="23"/>
  <c r="H27" i="23"/>
  <c r="I27" i="23"/>
  <c r="J27" i="23"/>
  <c r="F28" i="23"/>
  <c r="G28" i="23"/>
  <c r="H28" i="23"/>
  <c r="I28" i="23"/>
  <c r="J28" i="23"/>
  <c r="F21" i="23"/>
  <c r="G21" i="23"/>
  <c r="H21" i="23"/>
  <c r="I21" i="23"/>
  <c r="J21" i="23"/>
  <c r="F22" i="23"/>
  <c r="G22" i="23"/>
  <c r="H22" i="23"/>
  <c r="I22" i="23"/>
  <c r="J22" i="23"/>
  <c r="F23" i="23"/>
  <c r="G23" i="23"/>
  <c r="H23" i="23"/>
  <c r="I23" i="23"/>
  <c r="J23" i="23"/>
  <c r="F24" i="23"/>
  <c r="G24" i="23"/>
  <c r="H24" i="23"/>
  <c r="I24" i="23"/>
  <c r="J24" i="23"/>
  <c r="B25" i="23"/>
  <c r="B21" i="23"/>
  <c r="B17" i="23"/>
  <c r="B13" i="23"/>
  <c r="B9" i="23"/>
  <c r="F17" i="23"/>
  <c r="G17" i="23"/>
  <c r="H17" i="23"/>
  <c r="I17" i="23"/>
  <c r="J17" i="23"/>
  <c r="F18" i="23"/>
  <c r="G18" i="23"/>
  <c r="H18" i="23"/>
  <c r="I18" i="23"/>
  <c r="J18" i="23"/>
  <c r="F19" i="23"/>
  <c r="G19" i="23"/>
  <c r="H19" i="23"/>
  <c r="I19" i="23"/>
  <c r="J19" i="23"/>
  <c r="F20" i="23"/>
  <c r="G20" i="23"/>
  <c r="H20" i="23"/>
  <c r="I20" i="23"/>
  <c r="J20" i="23"/>
  <c r="F13" i="23"/>
  <c r="G13" i="23"/>
  <c r="H13" i="23"/>
  <c r="I13" i="23"/>
  <c r="J13" i="23"/>
  <c r="F14" i="23"/>
  <c r="G14" i="23"/>
  <c r="H14" i="23"/>
  <c r="I14" i="23"/>
  <c r="J14" i="23"/>
  <c r="F15" i="23"/>
  <c r="G15" i="23"/>
  <c r="H15" i="23"/>
  <c r="I15" i="23"/>
  <c r="J15" i="23"/>
  <c r="F16" i="23"/>
  <c r="G16" i="23"/>
  <c r="H16" i="23"/>
  <c r="I16" i="23"/>
  <c r="J16" i="23"/>
  <c r="F9" i="23"/>
  <c r="G9" i="23"/>
  <c r="H9" i="23"/>
  <c r="I9" i="23"/>
  <c r="J9" i="23"/>
  <c r="F10" i="23"/>
  <c r="G10" i="23"/>
  <c r="H10" i="23"/>
  <c r="I10" i="23"/>
  <c r="J10" i="23"/>
  <c r="F11" i="23"/>
  <c r="G11" i="23"/>
  <c r="H11" i="23"/>
  <c r="I11" i="23"/>
  <c r="J11" i="23"/>
  <c r="F12" i="23"/>
  <c r="G12" i="23"/>
  <c r="H12" i="23"/>
  <c r="I12" i="23"/>
  <c r="J12" i="23"/>
  <c r="A38" i="23"/>
  <c r="A29" i="23"/>
  <c r="A8" i="23"/>
  <c r="E151" i="27"/>
  <c r="E241" i="27" s="1"/>
  <c r="E152" i="27"/>
  <c r="E242" i="27" s="1"/>
  <c r="E153" i="27"/>
  <c r="E243" i="27" s="1"/>
  <c r="E150" i="27"/>
  <c r="E240" i="27" s="1"/>
  <c r="E114" i="27"/>
  <c r="E144" i="27" s="1"/>
  <c r="E115" i="27"/>
  <c r="E145" i="27" s="1"/>
  <c r="E116" i="27"/>
  <c r="E146" i="27" s="1"/>
  <c r="E117" i="27"/>
  <c r="E147" i="27" s="1"/>
  <c r="E126" i="27"/>
  <c r="H150" i="27" l="1"/>
  <c r="I150" i="27"/>
  <c r="J150" i="27"/>
  <c r="K150" i="27"/>
  <c r="H151" i="27"/>
  <c r="I151" i="27"/>
  <c r="J151" i="27"/>
  <c r="K151" i="27"/>
  <c r="H152" i="27"/>
  <c r="I152" i="27"/>
  <c r="J152" i="27"/>
  <c r="K152" i="27"/>
  <c r="H153" i="27"/>
  <c r="I153" i="27"/>
  <c r="J153" i="27"/>
  <c r="K153" i="27"/>
  <c r="G151" i="27"/>
  <c r="G241" i="27" s="1"/>
  <c r="G152" i="27"/>
  <c r="G242" i="27" s="1"/>
  <c r="G153" i="27"/>
  <c r="G243" i="27" s="1"/>
  <c r="G150" i="27"/>
  <c r="G240" i="27" s="1"/>
  <c r="F188" i="27"/>
  <c r="E103" i="23" s="1"/>
  <c r="F187" i="27"/>
  <c r="E102" i="23" s="1"/>
  <c r="F186" i="27"/>
  <c r="E101" i="23" s="1"/>
  <c r="F185" i="27"/>
  <c r="E100" i="23" s="1"/>
  <c r="K184" i="27"/>
  <c r="J184" i="27"/>
  <c r="I184" i="27"/>
  <c r="H184" i="27"/>
  <c r="G184" i="27"/>
  <c r="E184" i="27"/>
  <c r="F183" i="27"/>
  <c r="E99" i="23" s="1"/>
  <c r="F182" i="27"/>
  <c r="E98" i="23" s="1"/>
  <c r="F181" i="27"/>
  <c r="E97" i="23" s="1"/>
  <c r="F180" i="27"/>
  <c r="E96" i="23" s="1"/>
  <c r="K179" i="27"/>
  <c r="J179" i="27"/>
  <c r="I179" i="27"/>
  <c r="H179" i="27"/>
  <c r="G179" i="27"/>
  <c r="E179" i="27"/>
  <c r="F173" i="27"/>
  <c r="E91" i="23" s="1"/>
  <c r="F172" i="27"/>
  <c r="E90" i="23" s="1"/>
  <c r="F171" i="27"/>
  <c r="E89" i="23" s="1"/>
  <c r="F170" i="27"/>
  <c r="E88" i="23" s="1"/>
  <c r="K169" i="27"/>
  <c r="J169" i="27"/>
  <c r="I169" i="27"/>
  <c r="H169" i="27"/>
  <c r="G169" i="27"/>
  <c r="E169" i="27"/>
  <c r="F168" i="27"/>
  <c r="E87" i="23" s="1"/>
  <c r="F167" i="27"/>
  <c r="E86" i="23" s="1"/>
  <c r="F166" i="27"/>
  <c r="E85" i="23" s="1"/>
  <c r="F165" i="27"/>
  <c r="E84" i="23" s="1"/>
  <c r="K164" i="27"/>
  <c r="J164" i="27"/>
  <c r="I164" i="27"/>
  <c r="H164" i="27"/>
  <c r="G164" i="27"/>
  <c r="E164" i="27"/>
  <c r="E174" i="27"/>
  <c r="G174" i="27"/>
  <c r="H174" i="27"/>
  <c r="I174" i="27"/>
  <c r="J174" i="27"/>
  <c r="K174" i="27"/>
  <c r="F175" i="27"/>
  <c r="E92" i="23" s="1"/>
  <c r="F176" i="27"/>
  <c r="E93" i="23" s="1"/>
  <c r="F177" i="27"/>
  <c r="E94" i="23" s="1"/>
  <c r="F178" i="27"/>
  <c r="E95" i="23" s="1"/>
  <c r="K240" i="27" l="1"/>
  <c r="J240" i="27"/>
  <c r="I243" i="27"/>
  <c r="I241" i="27"/>
  <c r="I240" i="27"/>
  <c r="K243" i="27"/>
  <c r="K241" i="27"/>
  <c r="J243" i="27"/>
  <c r="J241" i="27"/>
  <c r="H243" i="27"/>
  <c r="F243" i="27" s="1"/>
  <c r="H241" i="27"/>
  <c r="H240" i="27"/>
  <c r="F240" i="27" s="1"/>
  <c r="K242" i="27"/>
  <c r="J242" i="27"/>
  <c r="I242" i="27"/>
  <c r="H242" i="27"/>
  <c r="F184" i="27"/>
  <c r="F179" i="27"/>
  <c r="E149" i="27"/>
  <c r="E239" i="27" s="1"/>
  <c r="F169" i="27"/>
  <c r="F174" i="27"/>
  <c r="F164" i="27"/>
  <c r="F241" i="27" l="1"/>
  <c r="F242" i="27"/>
  <c r="G114" i="27"/>
  <c r="G144" i="27" s="1"/>
  <c r="H114" i="27"/>
  <c r="H144" i="27" s="1"/>
  <c r="I114" i="27"/>
  <c r="I144" i="27" s="1"/>
  <c r="J114" i="27"/>
  <c r="J144" i="27" s="1"/>
  <c r="K114" i="27"/>
  <c r="K144" i="27" s="1"/>
  <c r="G115" i="27"/>
  <c r="G145" i="27" s="1"/>
  <c r="H115" i="27"/>
  <c r="H145" i="27" s="1"/>
  <c r="I115" i="27"/>
  <c r="I145" i="27" s="1"/>
  <c r="J115" i="27"/>
  <c r="J145" i="27" s="1"/>
  <c r="K115" i="27"/>
  <c r="K145" i="27" s="1"/>
  <c r="G116" i="27"/>
  <c r="G146" i="27" s="1"/>
  <c r="H116" i="27"/>
  <c r="I116" i="27"/>
  <c r="I146" i="27" s="1"/>
  <c r="J116" i="27"/>
  <c r="J146" i="27" s="1"/>
  <c r="K116" i="27"/>
  <c r="K146" i="27" s="1"/>
  <c r="G117" i="27"/>
  <c r="G147" i="27" s="1"/>
  <c r="H117" i="27"/>
  <c r="H147" i="27" s="1"/>
  <c r="I117" i="27"/>
  <c r="I147" i="27" s="1"/>
  <c r="J117" i="27"/>
  <c r="J147" i="27" s="1"/>
  <c r="K117" i="27"/>
  <c r="K147" i="27" s="1"/>
  <c r="F122" i="27"/>
  <c r="E62" i="23" s="1"/>
  <c r="F127" i="27"/>
  <c r="E66" i="23" s="1"/>
  <c r="F126" i="27"/>
  <c r="E65" i="23" s="1"/>
  <c r="F125" i="27"/>
  <c r="E64" i="23" s="1"/>
  <c r="F124" i="27"/>
  <c r="E63" i="23" s="1"/>
  <c r="K123" i="27"/>
  <c r="J123" i="27"/>
  <c r="I123" i="27"/>
  <c r="H123" i="27"/>
  <c r="G123" i="27"/>
  <c r="E123" i="27"/>
  <c r="H146" i="27" l="1"/>
  <c r="F115" i="27"/>
  <c r="F114" i="27"/>
  <c r="F147" i="27"/>
  <c r="F117" i="27"/>
  <c r="F145" i="27"/>
  <c r="F144" i="27"/>
  <c r="F146" i="27"/>
  <c r="F116" i="27"/>
  <c r="F123" i="27"/>
  <c r="F208" i="27" l="1"/>
  <c r="E119" i="23" s="1"/>
  <c r="F207" i="27"/>
  <c r="E118" i="23" s="1"/>
  <c r="F206" i="27"/>
  <c r="E117" i="23" s="1"/>
  <c r="F205" i="27"/>
  <c r="E116" i="23" s="1"/>
  <c r="K204" i="27"/>
  <c r="J204" i="27"/>
  <c r="I204" i="27"/>
  <c r="H204" i="27"/>
  <c r="G204" i="27"/>
  <c r="E204" i="27"/>
  <c r="F203" i="27"/>
  <c r="E115" i="23" s="1"/>
  <c r="F202" i="27"/>
  <c r="E114" i="23" s="1"/>
  <c r="F201" i="27"/>
  <c r="E113" i="23" s="1"/>
  <c r="F200" i="27"/>
  <c r="E112" i="23" s="1"/>
  <c r="K199" i="27"/>
  <c r="J199" i="27"/>
  <c r="I199" i="27"/>
  <c r="H199" i="27"/>
  <c r="G199" i="27"/>
  <c r="E199" i="27"/>
  <c r="F198" i="27"/>
  <c r="E111" i="23" s="1"/>
  <c r="F197" i="27"/>
  <c r="E110" i="23" s="1"/>
  <c r="F196" i="27"/>
  <c r="E109" i="23" s="1"/>
  <c r="F195" i="27"/>
  <c r="E108" i="23" s="1"/>
  <c r="K194" i="27"/>
  <c r="J194" i="27"/>
  <c r="I194" i="27"/>
  <c r="H194" i="27"/>
  <c r="G194" i="27"/>
  <c r="E194" i="27"/>
  <c r="F193" i="27"/>
  <c r="E107" i="23" s="1"/>
  <c r="F192" i="27"/>
  <c r="E106" i="23" s="1"/>
  <c r="F191" i="27"/>
  <c r="E105" i="23" s="1"/>
  <c r="F190" i="27"/>
  <c r="E104" i="23" s="1"/>
  <c r="K189" i="27"/>
  <c r="J189" i="27"/>
  <c r="I189" i="27"/>
  <c r="H189" i="27"/>
  <c r="G189" i="27"/>
  <c r="E189" i="27"/>
  <c r="F50" i="27"/>
  <c r="E28" i="23" s="1"/>
  <c r="F49" i="27"/>
  <c r="E27" i="23" s="1"/>
  <c r="F48" i="27"/>
  <c r="E26" i="23" s="1"/>
  <c r="F47" i="27"/>
  <c r="E25" i="23" s="1"/>
  <c r="K46" i="27"/>
  <c r="K41" i="27" s="1"/>
  <c r="J46" i="27"/>
  <c r="J41" i="27" s="1"/>
  <c r="I46" i="27"/>
  <c r="H46" i="27"/>
  <c r="H41" i="27" s="1"/>
  <c r="G46" i="27"/>
  <c r="G41" i="27" s="1"/>
  <c r="E46" i="27"/>
  <c r="E41" i="27" s="1"/>
  <c r="K45" i="27"/>
  <c r="J45" i="27"/>
  <c r="I45" i="27"/>
  <c r="H45" i="27"/>
  <c r="G45" i="27"/>
  <c r="E45" i="27"/>
  <c r="K44" i="27"/>
  <c r="J44" i="27"/>
  <c r="I44" i="27"/>
  <c r="H44" i="27"/>
  <c r="G44" i="27"/>
  <c r="E44" i="27"/>
  <c r="K43" i="27"/>
  <c r="J43" i="27"/>
  <c r="I43" i="27"/>
  <c r="H43" i="27"/>
  <c r="G43" i="27"/>
  <c r="E43" i="27"/>
  <c r="K42" i="27"/>
  <c r="J42" i="27"/>
  <c r="I42" i="27"/>
  <c r="H42" i="27"/>
  <c r="G42" i="27"/>
  <c r="E42" i="27"/>
  <c r="F42" i="27" l="1"/>
  <c r="F43" i="27"/>
  <c r="F204" i="27"/>
  <c r="F199" i="27"/>
  <c r="F46" i="27"/>
  <c r="F189" i="27"/>
  <c r="F194" i="27"/>
  <c r="F45" i="27"/>
  <c r="F44" i="27"/>
  <c r="I41" i="27"/>
  <c r="F41" i="27" s="1"/>
  <c r="E58" i="27"/>
  <c r="E59" i="27"/>
  <c r="E60" i="27"/>
  <c r="E61" i="27"/>
  <c r="H58" i="27"/>
  <c r="I58" i="27"/>
  <c r="J58" i="27"/>
  <c r="K58" i="27"/>
  <c r="H59" i="27"/>
  <c r="I59" i="27"/>
  <c r="J59" i="27"/>
  <c r="K59" i="27"/>
  <c r="H60" i="27"/>
  <c r="I60" i="27"/>
  <c r="J60" i="27"/>
  <c r="K60" i="27"/>
  <c r="H61" i="27"/>
  <c r="I61" i="27"/>
  <c r="J61" i="27"/>
  <c r="K61" i="27"/>
  <c r="G59" i="27"/>
  <c r="G60" i="27"/>
  <c r="G61" i="27"/>
  <c r="G58" i="27"/>
  <c r="F71" i="27"/>
  <c r="E37" i="23" s="1"/>
  <c r="F70" i="27"/>
  <c r="E36" i="23" s="1"/>
  <c r="F69" i="27"/>
  <c r="E35" i="23" s="1"/>
  <c r="F68" i="27"/>
  <c r="E34" i="23" s="1"/>
  <c r="K67" i="27"/>
  <c r="J67" i="27"/>
  <c r="I67" i="27"/>
  <c r="H67" i="27"/>
  <c r="G67" i="27"/>
  <c r="E67" i="27"/>
  <c r="F67" i="27" l="1"/>
  <c r="I35" i="27"/>
  <c r="E13" i="27"/>
  <c r="E14" i="27"/>
  <c r="E15" i="27"/>
  <c r="E12" i="27"/>
  <c r="H12" i="27"/>
  <c r="I12" i="27"/>
  <c r="J12" i="27"/>
  <c r="K12" i="27"/>
  <c r="H13" i="27"/>
  <c r="I13" i="27"/>
  <c r="J13" i="27"/>
  <c r="K13" i="27"/>
  <c r="H14" i="27"/>
  <c r="I14" i="27"/>
  <c r="J14" i="27"/>
  <c r="K14" i="27"/>
  <c r="H15" i="27"/>
  <c r="I15" i="27"/>
  <c r="J15" i="27"/>
  <c r="K15" i="27"/>
  <c r="G13" i="27"/>
  <c r="G14" i="27"/>
  <c r="G15" i="27"/>
  <c r="G12" i="27"/>
  <c r="F17" i="27"/>
  <c r="E9" i="23" s="1"/>
  <c r="F18" i="27"/>
  <c r="E10" i="23" s="1"/>
  <c r="F19" i="27"/>
  <c r="E11" i="23" s="1"/>
  <c r="F20" i="27"/>
  <c r="E12" i="23" s="1"/>
  <c r="F22" i="27"/>
  <c r="E13" i="23" s="1"/>
  <c r="F23" i="27"/>
  <c r="E14" i="23" s="1"/>
  <c r="F24" i="27"/>
  <c r="E15" i="23" s="1"/>
  <c r="F25" i="27"/>
  <c r="E16" i="23" s="1"/>
  <c r="F27" i="27"/>
  <c r="E17" i="23" s="1"/>
  <c r="F28" i="27"/>
  <c r="E18" i="23" s="1"/>
  <c r="F29" i="27"/>
  <c r="E19" i="23" s="1"/>
  <c r="F30" i="27"/>
  <c r="E20" i="23" s="1"/>
  <c r="F37" i="27"/>
  <c r="E21" i="23" s="1"/>
  <c r="F38" i="27"/>
  <c r="E22" i="23" s="1"/>
  <c r="F39" i="27"/>
  <c r="E23" i="23" s="1"/>
  <c r="F40" i="27"/>
  <c r="E24" i="23" s="1"/>
  <c r="K36" i="27"/>
  <c r="K31" i="27" s="1"/>
  <c r="J36" i="27"/>
  <c r="J31" i="27" s="1"/>
  <c r="I36" i="27"/>
  <c r="H36" i="27"/>
  <c r="H31" i="27" s="1"/>
  <c r="G36" i="27"/>
  <c r="G31" i="27" s="1"/>
  <c r="E36" i="27"/>
  <c r="E31" i="27" s="1"/>
  <c r="K35" i="27"/>
  <c r="J35" i="27"/>
  <c r="H35" i="27"/>
  <c r="G35" i="27"/>
  <c r="E35" i="27"/>
  <c r="K34" i="27"/>
  <c r="J34" i="27"/>
  <c r="J54" i="27" s="1"/>
  <c r="I34" i="27"/>
  <c r="H34" i="27"/>
  <c r="G34" i="27"/>
  <c r="E34" i="27"/>
  <c r="K33" i="27"/>
  <c r="J33" i="27"/>
  <c r="I33" i="27"/>
  <c r="H33" i="27"/>
  <c r="G33" i="27"/>
  <c r="E33" i="27"/>
  <c r="K32" i="27"/>
  <c r="J32" i="27"/>
  <c r="I32" i="27"/>
  <c r="H32" i="27"/>
  <c r="G32" i="27"/>
  <c r="E32" i="27"/>
  <c r="H52" i="27" l="1"/>
  <c r="G52" i="27"/>
  <c r="K52" i="27"/>
  <c r="I52" i="27"/>
  <c r="J52" i="27"/>
  <c r="I54" i="27"/>
  <c r="K53" i="27"/>
  <c r="K54" i="27"/>
  <c r="J53" i="27"/>
  <c r="I53" i="27"/>
  <c r="H53" i="27"/>
  <c r="H54" i="27"/>
  <c r="G53" i="27"/>
  <c r="G54" i="27"/>
  <c r="K55" i="27"/>
  <c r="J55" i="27"/>
  <c r="I55" i="27"/>
  <c r="H55" i="27"/>
  <c r="G55" i="27"/>
  <c r="H11" i="27"/>
  <c r="H51" i="27" s="1"/>
  <c r="E52" i="27"/>
  <c r="F12" i="27"/>
  <c r="F33" i="27"/>
  <c r="F32" i="27"/>
  <c r="E53" i="27"/>
  <c r="E55" i="27"/>
  <c r="J11" i="27"/>
  <c r="J51" i="27" s="1"/>
  <c r="K11" i="27"/>
  <c r="K51" i="27" s="1"/>
  <c r="F15" i="27"/>
  <c r="I11" i="27"/>
  <c r="E11" i="27"/>
  <c r="E51" i="27" s="1"/>
  <c r="F34" i="27"/>
  <c r="F13" i="27"/>
  <c r="E54" i="27"/>
  <c r="F36" i="27"/>
  <c r="F14" i="27"/>
  <c r="G11" i="27"/>
  <c r="G51" i="27" s="1"/>
  <c r="F60" i="27"/>
  <c r="F59" i="27"/>
  <c r="F58" i="27"/>
  <c r="I31" i="27"/>
  <c r="F31" i="27" s="1"/>
  <c r="H73" i="27"/>
  <c r="I73" i="27"/>
  <c r="J73" i="27"/>
  <c r="K73" i="27"/>
  <c r="H74" i="27"/>
  <c r="I74" i="27"/>
  <c r="J74" i="27"/>
  <c r="K74" i="27"/>
  <c r="H75" i="27"/>
  <c r="I75" i="27"/>
  <c r="J75" i="27"/>
  <c r="K75" i="27"/>
  <c r="H76" i="27"/>
  <c r="I76" i="27"/>
  <c r="J76" i="27"/>
  <c r="K76" i="27"/>
  <c r="G74" i="27"/>
  <c r="G75" i="27"/>
  <c r="G76" i="27"/>
  <c r="G73" i="27"/>
  <c r="G245" i="27" s="1"/>
  <c r="K248" i="27" l="1"/>
  <c r="H248" i="27"/>
  <c r="F76" i="27"/>
  <c r="H247" i="27"/>
  <c r="J247" i="27"/>
  <c r="I245" i="27"/>
  <c r="K245" i="27"/>
  <c r="G248" i="27"/>
  <c r="I246" i="27"/>
  <c r="K246" i="27"/>
  <c r="J248" i="27"/>
  <c r="F75" i="27"/>
  <c r="K247" i="27"/>
  <c r="I247" i="27"/>
  <c r="F74" i="27"/>
  <c r="F73" i="27"/>
  <c r="H245" i="27"/>
  <c r="J245" i="27"/>
  <c r="G246" i="27"/>
  <c r="H246" i="27"/>
  <c r="J246" i="27"/>
  <c r="I248" i="27"/>
  <c r="G247" i="27"/>
  <c r="I51" i="27"/>
  <c r="F52" i="27"/>
  <c r="F53" i="27"/>
  <c r="F55" i="27"/>
  <c r="F54" i="27"/>
  <c r="F11" i="27"/>
  <c r="F213" i="27"/>
  <c r="E123" i="23" s="1"/>
  <c r="F212" i="27"/>
  <c r="E122" i="23" s="1"/>
  <c r="F211" i="27"/>
  <c r="E121" i="23" s="1"/>
  <c r="F210" i="27"/>
  <c r="E120" i="23" s="1"/>
  <c r="K209" i="27"/>
  <c r="J209" i="27"/>
  <c r="I209" i="27"/>
  <c r="H209" i="27"/>
  <c r="G209" i="27"/>
  <c r="E209" i="27"/>
  <c r="F51" i="27" l="1"/>
  <c r="F246" i="27"/>
  <c r="F247" i="27"/>
  <c r="F245" i="27"/>
  <c r="F248" i="27"/>
  <c r="F209" i="27"/>
  <c r="F163" i="27" l="1"/>
  <c r="E83" i="23" s="1"/>
  <c r="K159" i="27"/>
  <c r="J159" i="27"/>
  <c r="G159" i="27"/>
  <c r="F162" i="27"/>
  <c r="E82" i="23" s="1"/>
  <c r="E159" i="27"/>
  <c r="F161" i="27"/>
  <c r="E81" i="23" s="1"/>
  <c r="F160" i="27"/>
  <c r="E80" i="23" s="1"/>
  <c r="I159" i="27"/>
  <c r="H159" i="27"/>
  <c r="F158" i="27"/>
  <c r="E79" i="23" s="1"/>
  <c r="F157" i="27"/>
  <c r="E78" i="23" s="1"/>
  <c r="F156" i="27"/>
  <c r="E77" i="23" s="1"/>
  <c r="F155" i="27"/>
  <c r="E76" i="23" s="1"/>
  <c r="K154" i="27"/>
  <c r="J154" i="27"/>
  <c r="I154" i="27"/>
  <c r="G154" i="27"/>
  <c r="E154" i="27"/>
  <c r="I118" i="27"/>
  <c r="I113" i="27" s="1"/>
  <c r="I143" i="27" s="1"/>
  <c r="F120" i="27"/>
  <c r="E60" i="23" s="1"/>
  <c r="F119" i="27"/>
  <c r="E59" i="23" s="1"/>
  <c r="K118" i="27"/>
  <c r="K113" i="27" s="1"/>
  <c r="K143" i="27" s="1"/>
  <c r="J118" i="27"/>
  <c r="J113" i="27" s="1"/>
  <c r="J143" i="27" s="1"/>
  <c r="H118" i="27"/>
  <c r="H113" i="27" s="1"/>
  <c r="H143" i="27" s="1"/>
  <c r="G118" i="27"/>
  <c r="G113" i="27" s="1"/>
  <c r="G143" i="27" s="1"/>
  <c r="E118" i="27"/>
  <c r="E113" i="27" s="1"/>
  <c r="E143" i="27" s="1"/>
  <c r="F66" i="27"/>
  <c r="E33" i="23" s="1"/>
  <c r="F64" i="27"/>
  <c r="E31" i="23" s="1"/>
  <c r="F63" i="27"/>
  <c r="E30" i="23" s="1"/>
  <c r="K62" i="27"/>
  <c r="K57" i="27" s="1"/>
  <c r="J62" i="27"/>
  <c r="I62" i="27"/>
  <c r="I57" i="27" s="1"/>
  <c r="H62" i="27"/>
  <c r="H57" i="27" s="1"/>
  <c r="G62" i="27"/>
  <c r="G57" i="27" s="1"/>
  <c r="E62" i="27"/>
  <c r="E57" i="27" s="1"/>
  <c r="E76" i="27"/>
  <c r="E248" i="27" s="1"/>
  <c r="E75" i="27"/>
  <c r="E247" i="27" s="1"/>
  <c r="E74" i="27"/>
  <c r="E246" i="27" s="1"/>
  <c r="E73" i="27"/>
  <c r="E245" i="27" s="1"/>
  <c r="K26" i="27"/>
  <c r="J26" i="27"/>
  <c r="I26" i="27"/>
  <c r="H26" i="27"/>
  <c r="E26" i="27"/>
  <c r="H21" i="27"/>
  <c r="K21" i="27"/>
  <c r="J21" i="27"/>
  <c r="I21" i="27"/>
  <c r="G21" i="27"/>
  <c r="E21" i="27"/>
  <c r="K16" i="27"/>
  <c r="J16" i="27"/>
  <c r="I16" i="27"/>
  <c r="E16" i="27"/>
  <c r="F143" i="27" l="1"/>
  <c r="F113" i="27"/>
  <c r="F21" i="27"/>
  <c r="J57" i="27"/>
  <c r="J72" i="27" s="1"/>
  <c r="K72" i="27"/>
  <c r="H72" i="27"/>
  <c r="I72" i="27"/>
  <c r="E72" i="27"/>
  <c r="E244" i="27" s="1"/>
  <c r="F35" i="27"/>
  <c r="F61" i="27"/>
  <c r="F150" i="27"/>
  <c r="G149" i="27"/>
  <c r="G239" i="27" s="1"/>
  <c r="F159" i="27"/>
  <c r="K149" i="27"/>
  <c r="F153" i="27"/>
  <c r="G26" i="27"/>
  <c r="F26" i="27" s="1"/>
  <c r="H16" i="27"/>
  <c r="G16" i="27"/>
  <c r="F118" i="27"/>
  <c r="F65" i="27"/>
  <c r="E32" i="23" s="1"/>
  <c r="F62" i="27"/>
  <c r="F121" i="27"/>
  <c r="E61" i="23" s="1"/>
  <c r="J149" i="27"/>
  <c r="H154" i="27"/>
  <c r="F154" i="27" s="1"/>
  <c r="F57" i="27" l="1"/>
  <c r="K239" i="27"/>
  <c r="J239" i="27"/>
  <c r="F16" i="27"/>
  <c r="F152" i="27"/>
  <c r="I149" i="27"/>
  <c r="I239" i="27" s="1"/>
  <c r="G72" i="27"/>
  <c r="F151" i="27"/>
  <c r="H149" i="27"/>
  <c r="H239" i="27" s="1"/>
  <c r="K244" i="27" l="1"/>
  <c r="J244" i="27"/>
  <c r="F72" i="27"/>
  <c r="G244" i="27"/>
  <c r="I244" i="27"/>
  <c r="F239" i="27"/>
  <c r="H244" i="27"/>
  <c r="F149" i="27"/>
  <c r="F244" i="27" l="1"/>
  <c r="A13" i="23"/>
  <c r="A17" i="23" s="1"/>
  <c r="A21" i="23" s="1"/>
  <c r="A25" i="23" s="1"/>
  <c r="A80" i="23" l="1"/>
  <c r="A84" i="23" s="1"/>
  <c r="A88" i="23" s="1"/>
  <c r="A92" i="23" s="1"/>
  <c r="A96" i="23" s="1"/>
  <c r="A100" i="23" s="1"/>
  <c r="A104" i="23" s="1"/>
  <c r="A108" i="23" s="1"/>
  <c r="A112" i="23" s="1"/>
  <c r="A116" i="23" s="1"/>
  <c r="A120" i="23" s="1"/>
  <c r="A124" i="23" s="1"/>
  <c r="A128" i="23" s="1"/>
  <c r="A132" i="23" s="1"/>
  <c r="A136" i="23" s="1"/>
  <c r="A43" i="23"/>
  <c r="A47" i="23" s="1"/>
  <c r="A51" i="23" s="1"/>
  <c r="A55" i="23" s="1"/>
  <c r="A34" i="23"/>
</calcChain>
</file>

<file path=xl/sharedStrings.xml><?xml version="1.0" encoding="utf-8"?>
<sst xmlns="http://schemas.openxmlformats.org/spreadsheetml/2006/main" count="727" uniqueCount="187">
  <si>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</si>
  <si>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</si>
  <si>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</si>
  <si>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</si>
  <si>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</si>
  <si>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</si>
  <si>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</si>
  <si>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</si>
  <si>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</si>
  <si>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</si>
  <si>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</si>
  <si>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</si>
  <si>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</si>
  <si>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</si>
  <si>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</si>
  <si>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</si>
  <si>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</si>
  <si>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2.1</t>
  </si>
  <si>
    <t>Номер основного мероприятия в перечне  мероприятий подпрограммы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</si>
  <si>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</si>
  <si>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</si>
  <si>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</si>
  <si>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</si>
  <si>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Внебюджетные средства</t>
  </si>
  <si>
    <t>Тип показателя</t>
  </si>
  <si>
    <t>1.3.</t>
  </si>
  <si>
    <t xml:space="preserve">Планируемые результаты реализации муниципальной  программы </t>
  </si>
  <si>
    <t xml:space="preserve">Перечень мероприятий муниципальной программы </t>
  </si>
  <si>
    <t xml:space="preserve">                                                                                                                               </t>
  </si>
  <si>
    <t>Обоснование объема финансовых ресурсов,
необходимых для реализации муниципальной программы</t>
  </si>
  <si>
    <t>Управление бухгалтерского учета и отчетности Администрации городского округа Домодедово</t>
  </si>
  <si>
    <t>3.</t>
  </si>
  <si>
    <t>всего</t>
  </si>
  <si>
    <t>В пределах средств, предусмотренных в бюджете  городского округа Домодедово</t>
  </si>
  <si>
    <t>%</t>
  </si>
  <si>
    <t>3.1</t>
  </si>
  <si>
    <t>4.1</t>
  </si>
  <si>
    <t>4.2</t>
  </si>
  <si>
    <t>5</t>
  </si>
  <si>
    <t>6</t>
  </si>
  <si>
    <t>1</t>
  </si>
  <si>
    <t>2</t>
  </si>
  <si>
    <t>1.4</t>
  </si>
  <si>
    <t>Финансовое управление Администрации городского округа Домодедово</t>
  </si>
  <si>
    <t>3</t>
  </si>
  <si>
    <t>4</t>
  </si>
  <si>
    <t>Комитет по управлению имуществом Администрации городского округа Домодедово</t>
  </si>
  <si>
    <t>В пределах средств предусмотренных на основную деятельность Комитета по управлению имуществом</t>
  </si>
  <si>
    <t>3.2</t>
  </si>
  <si>
    <t>Проверка использования земель</t>
  </si>
  <si>
    <t>Прирост земельного налога</t>
  </si>
  <si>
    <t>Эффективность работы по взысканию задолженности по арендной плате за земельные участки, государственная собственность на которые не разграничена</t>
  </si>
  <si>
    <t>Расчет необходимых финансовых ресурсов на реализацию мероприятия</t>
  </si>
  <si>
    <t>Наименование мероприятия подпрограммы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</si>
  <si>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</si>
  <si>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</si>
  <si>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 xml:space="preserve">Всего по Программе </t>
  </si>
  <si>
    <t>«Управление имуществом и муниципальными финансами»</t>
  </si>
  <si>
    <t>1.4.</t>
  </si>
  <si>
    <t>1.5.</t>
  </si>
  <si>
    <t>1.6.</t>
  </si>
  <si>
    <t>1.7.</t>
  </si>
  <si>
    <t>1.8.</t>
  </si>
  <si>
    <t>1.9.</t>
  </si>
  <si>
    <t>1.10.</t>
  </si>
  <si>
    <t>1.11.</t>
  </si>
  <si>
    <t>Финансовое Управление Администрации городского округа Домодедово</t>
  </si>
  <si>
    <t>2020-2024</t>
  </si>
  <si>
    <t>1.1</t>
  </si>
  <si>
    <t>Организационное управление Администрации городского округа Домодедово</t>
  </si>
  <si>
    <t>1.2</t>
  </si>
  <si>
    <t>Предоставление земельных участков многодетным семьям</t>
  </si>
  <si>
    <t>Исключение незаконных решений по земле</t>
  </si>
  <si>
    <t xml:space="preserve">Доля объектов недвижимого имущества, поставленных на кадастровый учет от выявленных земельных участков с объектами без прав </t>
  </si>
  <si>
    <t>Шт.</t>
  </si>
  <si>
    <t>3.1.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</si>
  <si>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Федерации), на уровне, не превышающем 5 %     </t>
  </si>
  <si>
    <t>Снижение доли налоговой задолженности к собственным налоговым поступлениям в консолидированный бюджет Московской области</t>
  </si>
  <si>
    <t>В пределах средств, выделенных на обеспечение деятельности</t>
  </si>
  <si>
    <t>Доля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</t>
  </si>
  <si>
    <t>1.12.</t>
  </si>
  <si>
    <t>1.13.</t>
  </si>
  <si>
    <t>1.14.</t>
  </si>
  <si>
    <t>1.15.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</si>
  <si>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 к 2024 году</t>
  </si>
  <si>
    <t>Обеспечение отсутствия кредиторской задолженности</t>
  </si>
  <si>
    <t>Да/нет</t>
  </si>
  <si>
    <t>Да</t>
  </si>
  <si>
    <t>Объем средств определяется согласно предоставленным заявкам Объём средств определяется согласно проектно-сметной документации</t>
  </si>
  <si>
    <t>Обеспечение доли муниципальных служащих, прошедших обучение по программам профессиональной переподготовки и повышения квалификации от общего числа муниципальных служащих Администрации  - 25% до  2024 г.</t>
  </si>
  <si>
    <t xml:space="preserve"> 2020 год</t>
  </si>
  <si>
    <t xml:space="preserve"> 2021 год</t>
  </si>
  <si>
    <t xml:space="preserve"> 2022 год</t>
  </si>
  <si>
    <t xml:space="preserve"> 2023 год</t>
  </si>
  <si>
    <t xml:space="preserve"> 2024 год</t>
  </si>
  <si>
    <t>Объем финансирования мероприятия в году, предшествующему году начала реализации муниципальной программы (тыс. руб.) 2019 г.</t>
  </si>
  <si>
    <t xml:space="preserve">Подпрограмма     I  «Развитие имущественного комплекса»  
</t>
  </si>
  <si>
    <t>Итого по Подпрограмме I</t>
  </si>
  <si>
    <t>Подпрограмма     III  «Совершенствование муниципальной службы Московской области»</t>
  </si>
  <si>
    <t>Итого по Подпрограмме III</t>
  </si>
  <si>
    <t>Подпрограмма     IV  «Управление муниципальными финансами »</t>
  </si>
  <si>
    <t>Итого по Подпрограмме IV</t>
  </si>
  <si>
    <t>Подпрограмма     V  «Обеспечивающая подпрограмма»</t>
  </si>
  <si>
    <t xml:space="preserve"> Итого по Подпрограмме V</t>
  </si>
  <si>
    <t>Обеспечение отсутствия кредиторской задолженности до 2024г.</t>
  </si>
  <si>
    <t xml:space="preserve">Базовое значение на начало реализации подпрограммы </t>
  </si>
  <si>
    <t xml:space="preserve">Доля государственных и муниципальных услуг в области земельных отношений, по которым соблюдены регламентные сроки оказания услуг, 
к общему количеству государственных и муниципальных услуг 
в области земельных отношений, оказанных ОМСУ
</t>
  </si>
  <si>
    <t xml:space="preserve">« Приложение №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</si>
  <si>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>«Приложение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№ 2293»</t>
  </si>
  <si>
    <t>Эффективность работы по взысканию задолженности по арендной плате за муниципальное имущество и землю</t>
  </si>
  <si>
    <t>Поступления доходов в бюджет муниципального образования от распоряжения земельными участками, государственная собственность на которые не разграничена</t>
  </si>
  <si>
    <t>Поступления доходов в бюджет муниципального образования от распоряжения муниципальным имуществом и землей</t>
  </si>
  <si>
    <t>Доля объектов недвижимости у которых адреса приведены структуре федеральной информационной адресной системе, внесены в федеральную информационную адресную систему и имеют географические координаты</t>
  </si>
  <si>
    <t>-</t>
  </si>
  <si>
    <t xml:space="preserve"> Увеличение налоговых доходов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</si>
  <si>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 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муниципальной  программе городского 
округа Домодедово «Управление имуществом и муниципальными финансами»
утвержденной постановлением Администрации                                                                                                           
городского округа Домодедово от 31.10.19г.  № 2293»
</t>
  </si>
  <si>
    <t xml:space="preserve">Обеспечение  эффективности работы по взысканию задолженности по арендной плате за муниципальное имущество и землю -100% до 2024г;
Обеспечение поступления доходов в бюджет муниципального образования от распоряжения муниципальным имуществом и землей -100% до 2024г;
Обеспечение по  предоставлению земельных участков многодетным семьям-100% до 2024г.
</t>
  </si>
  <si>
    <t xml:space="preserve">Обеспечение эффективности работы по взысканию задолженности по арендной плате за земельные участки, государственная собственность на которые не разграничена-100% до 2024г;
Обеспечение поступления  доходов в бюджет муниципального образования от распоряжения земельными участками, государственная собственность на которые не разграничена-100% до 2024г.
</t>
  </si>
  <si>
    <t>Муниципальный показатель</t>
  </si>
  <si>
    <r>
      <rPr>
        <b/>
        <u/>
        <sz val="12"/>
        <rFont val="Times New Roman"/>
        <family val="1"/>
        <charset val="204"/>
      </rPr>
      <t>Основное мероприятие 02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Управление имуществом, находящимся в муниципальной собственности, 
и выполнение кадастровых работ
 </t>
    </r>
  </si>
  <si>
    <r>
      <rPr>
        <b/>
        <sz val="11"/>
        <rFont val="Times New Roman"/>
        <family val="1"/>
        <charset val="204"/>
      </rPr>
      <t xml:space="preserve">Мероприятие 02.01
</t>
    </r>
    <r>
      <rPr>
        <sz val="11"/>
        <rFont val="Times New Roman"/>
        <family val="1"/>
        <charset val="204"/>
      </rPr>
      <t xml:space="preserve">Расходы, связанные с владением, пользованием и распоряжением имуществом, находящимся в муниципальной собственности городского округа 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</si>
  <si>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
Взносы на капитальный ремонт общего имущества многоквартирных домов</t>
    </r>
  </si>
  <si>
    <r>
      <rPr>
        <b/>
        <sz val="11"/>
        <rFont val="Times New Roman"/>
        <family val="1"/>
        <charset val="204"/>
      </rPr>
      <t xml:space="preserve">Мероприятие 02.03
</t>
    </r>
    <r>
      <rPr>
        <sz val="11"/>
        <rFont val="Times New Roman"/>
        <family val="1"/>
        <charset val="204"/>
      </rPr>
      <t xml:space="preserve">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t>
    </r>
  </si>
  <si>
    <r>
      <rPr>
        <b/>
        <u/>
        <sz val="12"/>
        <rFont val="Times New Roman"/>
        <family val="1"/>
        <charset val="204"/>
      </rPr>
      <t>Основное мероприятие 03</t>
    </r>
    <r>
      <rPr>
        <b/>
        <sz val="12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Создание условий для реализации государственных полномочий в области земельных отношений</t>
    </r>
  </si>
  <si>
    <r>
      <rPr>
        <b/>
        <sz val="11"/>
        <rFont val="Times New Roman"/>
        <family val="1"/>
        <charset val="204"/>
      </rPr>
      <t xml:space="preserve">Мероприятие 03.01
</t>
    </r>
    <r>
      <rPr>
        <sz val="11"/>
        <rFont val="Times New Roman"/>
        <family val="1"/>
        <charset val="204"/>
      </rPr>
      <t>Осуществление государственных полномочий Московской области в области земельных отношений</t>
    </r>
  </si>
  <si>
    <r>
      <rPr>
        <b/>
        <u/>
        <sz val="12"/>
        <rFont val="Times New Roman"/>
        <family val="1"/>
        <charset val="204"/>
      </rPr>
      <t>Основное мероприятие 07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</si>
  <si>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07.01
</t>
    </r>
    <r>
      <rPr>
        <sz val="11"/>
        <rFont val="Times New Roman"/>
        <family val="1"/>
        <charset val="204"/>
      </rPr>
      <t>Обеспечение деятельности муниципальных органов в сфере земельно-имущественных отношений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</si>
  <si>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Организация профессионального развития муниципальных служащих Московской области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</si>
  <si>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
Организация и проведение мероприятий по обучению, переобучению, повышению квалификации и обмену опытом специалистов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</si>
  <si>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t>
    </r>
  </si>
  <si>
    <r>
      <rPr>
        <b/>
        <u/>
        <sz val="11"/>
        <rFont val="Times New Roman"/>
        <family val="1"/>
        <charset val="204"/>
      </rPr>
      <t xml:space="preserve">Основное мероприятие 01
</t>
    </r>
    <r>
      <rPr>
        <sz val="11"/>
        <rFont val="Times New Roman"/>
        <family val="1"/>
        <charset val="204"/>
      </rPr>
      <t xml:space="preserve"> Проведение мероприятий в сфере формирования доходов местного бюджета
</t>
    </r>
  </si>
  <si>
    <r>
      <t xml:space="preserve">Мероприятие 01.01 
</t>
    </r>
    <r>
      <rPr>
        <sz val="11"/>
        <rFont val="Times New Roman"/>
        <family val="1"/>
        <charset val="204"/>
      </rPr>
      <t>Разработка мероприятий, направленных на увеличение доходов и снижение задолженности по налоговым платежам</t>
    </r>
  </si>
  <si>
    <r>
      <rPr>
        <b/>
        <sz val="11"/>
        <rFont val="Times New Roman"/>
        <family val="1"/>
        <charset val="204"/>
      </rPr>
      <t xml:space="preserve">Мероприятие 01.02 
</t>
    </r>
    <r>
      <rPr>
        <sz val="11"/>
        <rFont val="Times New Roman"/>
        <family val="1"/>
        <charset val="204"/>
      </rPr>
      <t>Осуществление мониторинга поступлений налоговых и неналоговых доходов местного бюджета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</si>
  <si>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t>
    </r>
  </si>
  <si>
    <r>
      <rPr>
        <b/>
        <sz val="11"/>
        <rFont val="Times New Roman"/>
        <family val="1"/>
        <charset val="204"/>
      </rPr>
      <t xml:space="preserve">Мероприятие 01.04 
</t>
    </r>
    <r>
      <rPr>
        <sz val="11"/>
        <rFont val="Times New Roman"/>
        <family val="1"/>
        <charset val="204"/>
      </rPr>
      <t>Проведение работы с главными администраторами по представлению прогноза поступления доходов и аналитических материалов по исполнению бюджета</t>
    </r>
  </si>
  <si>
    <r>
      <rPr>
        <b/>
        <u/>
        <sz val="11"/>
        <rFont val="Times New Roman"/>
        <family val="1"/>
        <charset val="204"/>
      </rPr>
      <t>Основное мероприятие 05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
муниципальных образованиях Московской области
</t>
    </r>
  </si>
  <si>
    <r>
      <t xml:space="preserve">Мероприятие 05.01
</t>
    </r>
    <r>
      <rPr>
        <sz val="11"/>
        <rFont val="Times New Roman"/>
        <family val="1"/>
        <charset val="204"/>
      </rPr>
      <t>Мониторинг и оценка качества управления муниципальными финансами</t>
    </r>
  </si>
  <si>
    <r>
      <rPr>
        <b/>
        <u/>
        <sz val="11"/>
        <rFont val="Times New Roman"/>
        <family val="1"/>
        <charset val="204"/>
      </rPr>
      <t>Основное мероприятие 06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Управление муниципальным долгом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</si>
  <si>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06.01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бюджетным кредитам</t>
    </r>
  </si>
  <si>
    <r>
      <rPr>
        <b/>
        <sz val="11"/>
        <rFont val="Times New Roman"/>
        <family val="1"/>
        <charset val="204"/>
      </rPr>
      <t>Мероприятие 06.02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Обслуживание муниципального долга по коммерческим кредитам</t>
    </r>
  </si>
  <si>
    <r>
      <rPr>
        <b/>
        <u/>
        <sz val="11"/>
        <rFont val="Times New Roman"/>
        <family val="1"/>
        <charset val="204"/>
      </rPr>
      <t>Основное мероприятие 07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Ежегодное снижение доли просроченной кредиторской задолженности в расходах бюджета городского округа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</si>
  <si>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07.01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Проведение анализа сложившейся просроченной кредиторской задолженности</t>
    </r>
  </si>
  <si>
    <r>
      <rPr>
        <b/>
        <sz val="11"/>
        <rFont val="Times New Roman"/>
        <family val="1"/>
        <charset val="204"/>
      </rPr>
      <t>Мероприятие 07.02</t>
    </r>
    <r>
      <rPr>
        <b/>
        <u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>Инвентаризация просроченной кредиторской задолженности</t>
    </r>
  </si>
  <si>
    <r>
      <rPr>
        <b/>
        <u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
Создание условий для реализации полномочий органов местного самоуправления
</t>
    </r>
  </si>
  <si>
    <r>
      <t xml:space="preserve">Мероприятие 01.01 
</t>
    </r>
    <r>
      <rPr>
        <sz val="11"/>
        <rFont val="Times New Roman"/>
        <family val="1"/>
        <charset val="204"/>
      </rPr>
      <t>Функционирование высшего должностного лица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</si>
  <si>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
Расходы на обеспечение деятельности администрации</t>
    </r>
  </si>
  <si>
    <r>
      <t xml:space="preserve">Мероприятие 01.03 
</t>
    </r>
    <r>
      <rPr>
        <sz val="11"/>
        <rFont val="Times New Roman"/>
        <family val="1"/>
        <charset val="204"/>
      </rPr>
      <t xml:space="preserve">Комитеты и отраслевые управления при администрации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</si>
  <si>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
Обеспечение деятельности (оказание услуг) муниципальных органов - комитет по экономике </t>
    </r>
  </si>
  <si>
    <r>
      <t xml:space="preserve">Мероприятие 01.05
</t>
    </r>
    <r>
      <rPr>
        <sz val="11"/>
        <rFont val="Times New Roman"/>
        <family val="1"/>
        <charset val="204"/>
      </rPr>
      <t>Обеспечение деятельности финансового органа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</si>
  <si>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
Расходы на обеспечение деятельности (оказание услуг) муниципальных учреждений - централизованная бухгалтерия муниципального образования</t>
    </r>
  </si>
  <si>
    <r>
      <rPr>
        <b/>
        <sz val="11"/>
        <rFont val="Times New Roman"/>
        <family val="1"/>
        <charset val="204"/>
      </rPr>
      <t xml:space="preserve">Мероприятие 01.07 
</t>
    </r>
    <r>
      <rPr>
        <sz val="11"/>
        <rFont val="Times New Roman"/>
        <family val="1"/>
        <charset val="204"/>
      </rPr>
      <t xml:space="preserve">Расходы на обеспечение деятельности (оказание услуг) муниципальных учреждений - обеспечение деятельности органов местного самоуправления
</t>
    </r>
  </si>
  <si>
    <r>
      <rPr>
        <b/>
        <sz val="11"/>
        <rFont val="Times New Roman"/>
        <family val="1"/>
        <charset val="204"/>
      </rPr>
      <t xml:space="preserve">Мероприятие 01.08 
</t>
    </r>
    <r>
      <rPr>
        <sz val="11"/>
        <rFont val="Times New Roman"/>
        <family val="1"/>
        <charset val="204"/>
      </rPr>
      <t xml:space="preserve">Организация и осуществление мероприятий по мобилизационной подготовке 
</t>
    </r>
  </si>
  <si>
    <r>
      <t xml:space="preserve">Мероприятие 01.09 
</t>
    </r>
    <r>
      <rPr>
        <sz val="11"/>
        <rFont val="Times New Roman"/>
        <family val="1"/>
        <charset val="204"/>
      </rPr>
      <t>Взносы в уставной капитал муниципальных предприятий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</si>
  <si>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
Взносы в общественные организации </t>
    </r>
    <r>
      <rPr>
        <i/>
        <sz val="11"/>
        <rFont val="Times New Roman"/>
        <family val="1"/>
        <charset val="204"/>
      </rPr>
      <t>(Уплата членских взносов членами Совета муниципальных образований Московской области)</t>
    </r>
  </si>
  <si>
    <r>
      <rPr>
        <b/>
        <sz val="11"/>
        <rFont val="Times New Roman"/>
        <family val="1"/>
        <charset val="204"/>
      </rPr>
      <t xml:space="preserve">Мероприятие 01.11 
</t>
    </r>
    <r>
      <rPr>
        <sz val="11"/>
        <rFont val="Times New Roman"/>
        <family val="1"/>
        <charset val="204"/>
      </rPr>
      <t xml:space="preserve">Материально-техническое и организационное обеспечение деятельности старосты сельского населенного пункта
</t>
    </r>
  </si>
  <si>
    <r>
      <rPr>
        <b/>
        <sz val="11"/>
        <rFont val="Times New Roman"/>
        <family val="1"/>
        <charset val="204"/>
      </rPr>
      <t xml:space="preserve">Мероприятие 01.12 
</t>
    </r>
    <r>
      <rPr>
        <sz val="11"/>
        <rFont val="Times New Roman"/>
        <family val="1"/>
        <charset val="204"/>
      </rPr>
      <t xml:space="preserve">Премия Губернатора Московской области «Прорыв года»
</t>
    </r>
  </si>
  <si>
    <r>
      <rPr>
        <b/>
        <sz val="11"/>
        <rFont val="Times New Roman"/>
        <family val="1"/>
        <charset val="204"/>
      </rPr>
      <t xml:space="preserve">Мероприятие 01.13 
</t>
    </r>
    <r>
      <rPr>
        <sz val="11"/>
        <rFont val="Times New Roman"/>
        <family val="1"/>
        <charset val="204"/>
      </rPr>
      <t xml:space="preserve">Осуществление мер по противодействию коррупции в границах городского округа
</t>
    </r>
  </si>
  <si>
    <r>
      <rPr>
        <b/>
        <sz val="11"/>
        <rFont val="Times New Roman"/>
        <family val="1"/>
        <charset val="204"/>
      </rPr>
      <t xml:space="preserve">Мероприятие 01.14 
</t>
    </r>
    <r>
      <rPr>
        <sz val="11"/>
        <rFont val="Times New Roman"/>
        <family val="1"/>
        <charset val="204"/>
      </rPr>
      <t xml:space="preserve">Принятие устава муниципального образования и внесение в него изменений и дополнений, издание муниципальных правовых актов
</t>
    </r>
  </si>
  <si>
    <r>
      <rPr>
        <b/>
        <sz val="11"/>
        <rFont val="Times New Roman"/>
        <family val="1"/>
        <charset val="204"/>
      </rPr>
      <t xml:space="preserve">Мероприятие 01.15 
</t>
    </r>
    <r>
      <rPr>
        <sz val="11"/>
        <rFont val="Times New Roman"/>
        <family val="1"/>
        <charset val="204"/>
      </rPr>
      <t xml:space="preserve">Организация сбора статистических показателей
</t>
    </r>
  </si>
  <si>
    <r>
      <rPr>
        <b/>
        <sz val="11"/>
        <rFont val="Times New Roman"/>
        <family val="1"/>
        <charset val="204"/>
      </rPr>
      <t xml:space="preserve">Основное мероприятие W1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</si>
  <si>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 xml:space="preserve">Мероприятие W1.01
</t>
    </r>
    <r>
      <rPr>
        <sz val="11"/>
        <rFont val="Times New Roman"/>
        <family val="1"/>
        <charset val="204"/>
      </rPr>
      <t>Оказание содействия в подготовке проведения общероссийского голосования</t>
    </r>
    <r>
      <rPr>
        <b/>
        <sz val="11"/>
        <rFont val="Times New Roman"/>
        <family val="1"/>
        <charset val="204"/>
      </rPr>
      <t xml:space="preserve">
</t>
    </r>
    <r>
      <rPr>
        <sz val="11"/>
        <rFont val="Times New Roman"/>
        <family val="1"/>
        <charset val="204"/>
      </rPr>
      <t xml:space="preserve">
</t>
    </r>
  </si>
  <si>
    <t>Отраслевой показатель</t>
  </si>
  <si>
    <t>Мероприятие W1.01
Оказание содействия в подготовке проведения общероссийского голосования</t>
  </si>
  <si>
    <t>основное  мероприятие 03</t>
  </si>
  <si>
    <t>основное  мероприятие 02</t>
  </si>
  <si>
    <t>основное  мероприятие 07</t>
  </si>
  <si>
    <t>основное  мероприятие 01</t>
  </si>
  <si>
    <t>основное  мероприятие 06</t>
  </si>
  <si>
    <t>основное  мероприятие 05</t>
  </si>
  <si>
    <t xml:space="preserve">Приоритетный целевой показатель
Закон МО 01.06.2011 № 73/2011-ОЗ
</t>
  </si>
  <si>
    <t xml:space="preserve">Приоритетный целевой показатель
Пост. Прав. МО 26.05.2016 
№ 400/17
</t>
  </si>
  <si>
    <t xml:space="preserve">Рейтинг-50
Распоряжение 65-р от 26.12.2017
</t>
  </si>
  <si>
    <t xml:space="preserve">Приоритетный целевой показатель
Указ Президента РФ от 28.04.2008 № 607
</t>
  </si>
  <si>
    <t xml:space="preserve">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</t>
  </si>
  <si>
    <t xml:space="preserve">Государственная программа МО "Предпринимательство Подмосковья" на 2017-2024 годы"
Региональный проект «Улучшение условий ведения предпринимательской деятельности»
</t>
  </si>
  <si>
    <t xml:space="preserve">Обеспечение отношения объема расходов на обслуживание муниципального долга городского округа Домодедово к объему расходов бюджета городского округа Домодедово (за исключением объема расходов, которые осуществляются за счет субвенций, предоставляемых из бюджетов бюджетной системы Российской Федерации) на уровне, не превышающем 2 % к 2024 г.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</si>
  <si>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Обеспечение отношения дефицита бюджета городского округа Домодедово к общему годовому объему доходов бюджета городского округа Домодедово без учета объема безвозмездных поступлений и (или) поступлений налоговых доходов по дополнительным нормативам отчислений в отчетном финансовом году не превышающим 10%, постепенное снижение дефицита бюджета и обеспечение профицитного бюджета к 2024 году.</t>
  </si>
  <si>
    <t xml:space="preserve">Доля объектов недвижимого имущества, поставленных на ГКУ по результатам МЗК
</t>
  </si>
  <si>
    <t xml:space="preserve">Приоритетный целевой показатель
Рейтинг-45
Распоряжение 65-р от 26.12.2017
</t>
  </si>
  <si>
    <t xml:space="preserve">Приоритетный целевой показатель
Рейтинг-45
Закон МО 10.12.2020 № 270/2020-ОЗ
</t>
  </si>
  <si>
    <t xml:space="preserve">Приоритетный целевой показатель
Рейтинг-45
Закон МО 10.12.2020 № 270/2020-ОЗ
</t>
  </si>
  <si>
    <t>Обеспечение  проверки использования земель-100% до 2024г;
Повышение  доли объектов недвижимого имущества, поставленных на кадастровый учет от выявленных земельных участков с объектами без прав-30% до 2024г;
Увеличение прироста земельного налога-100% до 2024г;
Исключение незаконных решений по земле - 0 шт.до 2024г;                                                                                                                                                                                                                                                                                                                                                                                                                                                                                                                                                                                                                                                                                                            Доля проведенных аукционов на право заключения договоров аренды земельных участков для субъектов малого и среднего предпринимательства к общему количеству таких торгов  - 20% до 2024г;                                                               Доля объектов недвижимого имущества, поставленных на ГКУ по результатам МЗК  - 50% до 2024г.</t>
  </si>
  <si>
    <t>Снижение задолженности по имущественным налогам 
в консолидированный бюджет Московской области</t>
  </si>
  <si>
    <t xml:space="preserve">Увеличение налоговых доходов бюджета городского округа Домодедово ежегодно, на 5,2 % в 2024 г.; Снижение задолженности по имущественным налогам 
в консолидированный бюджет Московской области до 5% к 2024г.                                             </t>
  </si>
  <si>
    <t>Приложение №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29.11.2022  № 3719</t>
  </si>
  <si>
    <t>Приложение №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29.11.2022  № 3719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</si>
  <si>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
городского округа Домодедово от 29.11.2022  № 3719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</si>
</sst>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22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>
      <protection locked="0"/>
    </xf>
  </cellStyleXfs>
  <cellXfs count="19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Alignment="1">
      <alignment horizontal="center" vertical="center" wrapText="1"/>
    </xf>
    <xf numFmtId="0" fontId="0" fillId="0" borderId="0" xfId="0" applyFill="1"/>
    <xf numFmtId="0" fontId="0" fillId="2" borderId="0" xfId="0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1" fillId="2" borderId="0" xfId="0" applyFont="1" applyFill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9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1" fillId="2" borderId="0" xfId="0" applyFont="1" applyFill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top" wrapText="1"/>
    </xf>
    <xf numFmtId="164" fontId="19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top" wrapText="1"/>
    </xf>
    <xf numFmtId="0" fontId="1" fillId="2" borderId="0" xfId="0" applyFont="1" applyFill="1" applyAlignment="1">
      <alignment vertical="top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165" fontId="2" fillId="2" borderId="6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3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 vertical="center" wrapText="1"/>
    </xf>
    <xf numFmtId="0" fontId="16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16" fontId="2" fillId="2" borderId="2" xfId="0" applyNumberFormat="1" applyFont="1" applyFill="1" applyBorder="1" applyAlignment="1">
      <alignment horizontal="center" vertical="top" wrapText="1"/>
    </xf>
    <xf numFmtId="16" fontId="2" fillId="2" borderId="3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3" xfId="0" applyFont="1" applyFill="1" applyBorder="1" applyAlignment="1">
      <alignment vertical="top" wrapText="1"/>
    </xf>
    <xf numFmtId="0" fontId="5" fillId="2" borderId="14" xfId="0" applyFont="1" applyFill="1" applyBorder="1" applyAlignment="1">
      <alignment vertical="top" wrapText="1"/>
    </xf>
    <xf numFmtId="0" fontId="5" fillId="2" borderId="9" xfId="0" applyFont="1" applyFill="1" applyBorder="1" applyAlignment="1">
      <alignment vertical="top" wrapText="1"/>
    </xf>
    <xf numFmtId="0" fontId="5" fillId="2" borderId="11" xfId="0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164" fontId="2" fillId="2" borderId="7" xfId="0" applyNumberFormat="1" applyFont="1" applyFill="1" applyBorder="1" applyAlignment="1">
      <alignment horizontal="center" vertical="top" wrapText="1"/>
    </xf>
    <xf numFmtId="164" fontId="2" fillId="2" borderId="15" xfId="0" applyNumberFormat="1" applyFont="1" applyFill="1" applyBorder="1" applyAlignment="1">
      <alignment horizontal="center" vertical="top" wrapText="1"/>
    </xf>
    <xf numFmtId="164" fontId="2" fillId="2" borderId="13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14" xfId="0" applyNumberFormat="1" applyFont="1" applyFill="1" applyBorder="1" applyAlignment="1">
      <alignment horizontal="center" vertical="top" wrapText="1"/>
    </xf>
    <xf numFmtId="164" fontId="2" fillId="2" borderId="9" xfId="0" applyNumberFormat="1" applyFont="1" applyFill="1" applyBorder="1" applyAlignment="1">
      <alignment horizontal="center" vertical="top" wrapText="1"/>
    </xf>
    <xf numFmtId="164" fontId="2" fillId="2" borderId="10" xfId="0" applyNumberFormat="1" applyFont="1" applyFill="1" applyBorder="1" applyAlignment="1">
      <alignment horizontal="center" vertical="top" wrapText="1"/>
    </xf>
    <xf numFmtId="164" fontId="2" fillId="2" borderId="11" xfId="0" applyNumberFormat="1" applyFont="1" applyFill="1" applyBorder="1" applyAlignment="1">
      <alignment horizontal="center" vertical="top" wrapText="1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2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0" fontId="11" fillId="2" borderId="2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vertical="top" wrapText="1"/>
    </xf>
    <xf numFmtId="0" fontId="13" fillId="2" borderId="2" xfId="0" applyFont="1" applyFill="1" applyBorder="1" applyAlignment="1">
      <alignment vertical="top" wrapText="1"/>
    </xf>
    <xf numFmtId="0" fontId="13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 wrapText="1"/>
    </xf>
    <xf numFmtId="0" fontId="2" fillId="2" borderId="4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3" xfId="0" applyNumberFormat="1" applyFont="1" applyFill="1" applyBorder="1" applyAlignment="1">
      <alignment vertical="top" wrapText="1"/>
    </xf>
    <xf numFmtId="4" fontId="2" fillId="2" borderId="4" xfId="0" applyNumberFormat="1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15" fillId="2" borderId="0" xfId="0" applyFont="1" applyFill="1" applyAlignment="1">
      <alignment horizontal="righ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2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view="pageBreakPreview" zoomScale="75" zoomScaleNormal="100" zoomScaleSheetLayoutView="75" workbookViewId="0">
      <selection activeCell="A5" sqref="A5:K5"/>
    </sheetView>
  </sheetViews>
  <sheetFormatPr defaultRowHeight="15.75" x14ac:dyDescent="0.2"/>
  <cols>
    <col min="1" max="1" width="9.42578125" style="9" customWidth="1"/>
    <col min="2" max="2" width="59.5703125" style="10" customWidth="1"/>
    <col min="3" max="3" width="28.28515625" style="9" customWidth="1"/>
    <col min="4" max="4" width="13.28515625" style="9" customWidth="1"/>
    <col min="5" max="5" width="17" style="10" customWidth="1"/>
    <col min="6" max="6" width="16.28515625" style="10" customWidth="1"/>
    <col min="7" max="7" width="15.85546875" style="10" customWidth="1"/>
    <col min="8" max="8" width="15.7109375" style="10" customWidth="1"/>
    <col min="9" max="9" width="17.28515625" style="10" customWidth="1"/>
    <col min="10" max="10" width="15.85546875" style="10" customWidth="1"/>
    <col min="11" max="11" width="19.5703125" style="10" customWidth="1"/>
    <col min="12" max="12" width="0.28515625" style="2" customWidth="1"/>
    <col min="13" max="16384" width="9.140625" style="2"/>
  </cols>
  <sheetData>
    <row r="1" spans="1:14" s="39" customFormat="1" ht="71.25" customHeight="1" x14ac:dyDescent="0.2">
      <c r="A1" s="9"/>
      <c r="B1" s="10"/>
      <c r="C1" s="9"/>
      <c r="D1" s="9"/>
      <c r="E1" s="10"/>
      <c r="F1" s="10"/>
      <c r="G1" s="72" t="s">
        <v>184</v>
      </c>
      <c r="H1" s="73"/>
      <c r="I1" s="73"/>
      <c r="J1" s="73"/>
      <c r="K1" s="73"/>
    </row>
    <row r="2" spans="1:14" ht="109.5" customHeight="1" x14ac:dyDescent="0.2">
      <c r="D2" s="6" t="s">
        <v>28</v>
      </c>
      <c r="G2" s="76" t="s">
        <v>115</v>
      </c>
      <c r="H2" s="77"/>
      <c r="I2" s="77"/>
      <c r="J2" s="77"/>
      <c r="K2" s="77"/>
      <c r="L2" s="19"/>
      <c r="M2" s="19"/>
      <c r="N2" s="19"/>
    </row>
    <row r="3" spans="1:14" s="1" customFormat="1" x14ac:dyDescent="0.2">
      <c r="A3" s="74" t="s">
        <v>26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17"/>
      <c r="M3" s="17"/>
      <c r="N3" s="17"/>
    </row>
    <row r="4" spans="1:14" s="1" customFormat="1" ht="12.75" x14ac:dyDescent="0.2">
      <c r="A4" s="74" t="str">
        <f>'Приложение 4 (новое)'!A4:L4</f>
        <v>«Управление имуществом и муниципальными финансами»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</row>
    <row r="5" spans="1:14" s="1" customFormat="1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17"/>
      <c r="M5" s="17"/>
      <c r="N5" s="17"/>
    </row>
    <row r="6" spans="1:14" s="1" customFormat="1" ht="1.5" customHeight="1" x14ac:dyDescent="0.2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17"/>
      <c r="M6" s="17"/>
      <c r="N6" s="17"/>
    </row>
    <row r="7" spans="1:14" hidden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9"/>
      <c r="M7" s="19"/>
      <c r="N7" s="19"/>
    </row>
    <row r="8" spans="1:14" x14ac:dyDescent="0.2">
      <c r="A8" s="75" t="s">
        <v>3</v>
      </c>
      <c r="B8" s="75" t="s">
        <v>16</v>
      </c>
      <c r="C8" s="86" t="s">
        <v>24</v>
      </c>
      <c r="D8" s="75" t="s">
        <v>13</v>
      </c>
      <c r="E8" s="75" t="s">
        <v>105</v>
      </c>
      <c r="F8" s="75" t="s">
        <v>4</v>
      </c>
      <c r="G8" s="75"/>
      <c r="H8" s="75"/>
      <c r="I8" s="75"/>
      <c r="J8" s="75"/>
      <c r="K8" s="75"/>
      <c r="L8" s="19"/>
      <c r="M8" s="19"/>
      <c r="N8" s="19"/>
    </row>
    <row r="9" spans="1:14" ht="78.75" x14ac:dyDescent="0.2">
      <c r="A9" s="75"/>
      <c r="B9" s="75"/>
      <c r="C9" s="86"/>
      <c r="D9" s="75"/>
      <c r="E9" s="75"/>
      <c r="F9" s="53" t="s">
        <v>90</v>
      </c>
      <c r="G9" s="53" t="s">
        <v>91</v>
      </c>
      <c r="H9" s="53" t="s">
        <v>92</v>
      </c>
      <c r="I9" s="53" t="s">
        <v>93</v>
      </c>
      <c r="J9" s="53" t="s">
        <v>94</v>
      </c>
      <c r="K9" s="53" t="s">
        <v>18</v>
      </c>
      <c r="L9" s="19"/>
      <c r="M9" s="19"/>
      <c r="N9" s="19"/>
    </row>
    <row r="10" spans="1:14" x14ac:dyDescent="0.2">
      <c r="A10" s="53">
        <v>1</v>
      </c>
      <c r="B10" s="53">
        <v>2</v>
      </c>
      <c r="C10" s="53">
        <v>3</v>
      </c>
      <c r="D10" s="53">
        <v>4</v>
      </c>
      <c r="E10" s="53">
        <v>5</v>
      </c>
      <c r="F10" s="53">
        <v>6</v>
      </c>
      <c r="G10" s="53">
        <v>7</v>
      </c>
      <c r="H10" s="53">
        <v>8</v>
      </c>
      <c r="I10" s="53">
        <v>9</v>
      </c>
      <c r="J10" s="53">
        <v>10</v>
      </c>
      <c r="K10" s="53">
        <v>11</v>
      </c>
      <c r="L10" s="19"/>
      <c r="M10" s="19"/>
      <c r="N10" s="19"/>
    </row>
    <row r="11" spans="1:14" ht="12.75" x14ac:dyDescent="0.2">
      <c r="A11" s="80" t="str">
        <f>'Приложение 4 (новое)'!A10:M10</f>
        <v xml:space="preserve">Подпрограмма     I  «Развитие имущественного комплекса»  
</v>
      </c>
      <c r="B11" s="81"/>
      <c r="C11" s="84"/>
      <c r="D11" s="84"/>
      <c r="E11" s="84"/>
      <c r="F11" s="84"/>
      <c r="G11" s="84"/>
      <c r="H11" s="84"/>
      <c r="I11" s="84"/>
      <c r="J11" s="84"/>
      <c r="K11" s="85"/>
      <c r="L11" s="19"/>
      <c r="M11" s="19"/>
      <c r="N11" s="19"/>
    </row>
    <row r="12" spans="1:14" ht="163.5" customHeight="1" x14ac:dyDescent="0.2">
      <c r="A12" s="12" t="s">
        <v>40</v>
      </c>
      <c r="B12" s="33" t="s">
        <v>51</v>
      </c>
      <c r="C12" s="56" t="s">
        <v>179</v>
      </c>
      <c r="D12" s="56" t="s">
        <v>34</v>
      </c>
      <c r="E12" s="56">
        <v>100</v>
      </c>
      <c r="F12" s="56">
        <v>100</v>
      </c>
      <c r="G12" s="56">
        <v>100</v>
      </c>
      <c r="H12" s="56">
        <v>100</v>
      </c>
      <c r="I12" s="56">
        <v>100</v>
      </c>
      <c r="J12" s="56">
        <v>100</v>
      </c>
      <c r="K12" s="32" t="s">
        <v>163</v>
      </c>
      <c r="L12" s="19"/>
      <c r="M12" s="19"/>
      <c r="N12" s="19"/>
    </row>
    <row r="13" spans="1:14" ht="135.75" customHeight="1" x14ac:dyDescent="0.2">
      <c r="A13" s="12" t="s">
        <v>41</v>
      </c>
      <c r="B13" s="33" t="s">
        <v>109</v>
      </c>
      <c r="C13" s="56" t="s">
        <v>179</v>
      </c>
      <c r="D13" s="56" t="s">
        <v>34</v>
      </c>
      <c r="E13" s="56">
        <v>100</v>
      </c>
      <c r="F13" s="56">
        <v>100</v>
      </c>
      <c r="G13" s="56">
        <v>100</v>
      </c>
      <c r="H13" s="56">
        <v>100</v>
      </c>
      <c r="I13" s="56">
        <v>100</v>
      </c>
      <c r="J13" s="56">
        <v>100</v>
      </c>
      <c r="K13" s="32" t="s">
        <v>164</v>
      </c>
      <c r="L13" s="19"/>
      <c r="M13" s="19"/>
      <c r="N13" s="19"/>
    </row>
    <row r="14" spans="1:14" ht="141" customHeight="1" x14ac:dyDescent="0.2">
      <c r="A14" s="12" t="s">
        <v>44</v>
      </c>
      <c r="B14" s="31" t="s">
        <v>110</v>
      </c>
      <c r="C14" s="56" t="s">
        <v>179</v>
      </c>
      <c r="D14" s="56" t="s">
        <v>34</v>
      </c>
      <c r="E14" s="56">
        <v>100</v>
      </c>
      <c r="F14" s="56">
        <v>100</v>
      </c>
      <c r="G14" s="56">
        <v>100</v>
      </c>
      <c r="H14" s="56">
        <v>100</v>
      </c>
      <c r="I14" s="56">
        <v>100</v>
      </c>
      <c r="J14" s="56">
        <v>100</v>
      </c>
      <c r="K14" s="32" t="s">
        <v>163</v>
      </c>
      <c r="L14" s="19"/>
      <c r="M14" s="19"/>
      <c r="N14" s="19"/>
    </row>
    <row r="15" spans="1:14" ht="139.5" customHeight="1" x14ac:dyDescent="0.2">
      <c r="A15" s="12" t="s">
        <v>45</v>
      </c>
      <c r="B15" s="31" t="s">
        <v>111</v>
      </c>
      <c r="C15" s="56" t="s">
        <v>179</v>
      </c>
      <c r="D15" s="56" t="s">
        <v>34</v>
      </c>
      <c r="E15" s="56">
        <v>100</v>
      </c>
      <c r="F15" s="56">
        <v>100</v>
      </c>
      <c r="G15" s="56">
        <v>100</v>
      </c>
      <c r="H15" s="56">
        <v>100</v>
      </c>
      <c r="I15" s="56">
        <v>100</v>
      </c>
      <c r="J15" s="56">
        <v>100</v>
      </c>
      <c r="K15" s="32" t="s">
        <v>164</v>
      </c>
      <c r="L15" s="19"/>
      <c r="M15" s="19"/>
      <c r="N15" s="19"/>
    </row>
    <row r="16" spans="1:14" ht="123" customHeight="1" x14ac:dyDescent="0.2">
      <c r="A16" s="12" t="s">
        <v>38</v>
      </c>
      <c r="B16" s="31" t="s">
        <v>71</v>
      </c>
      <c r="C16" s="56" t="s">
        <v>169</v>
      </c>
      <c r="D16" s="56" t="s">
        <v>34</v>
      </c>
      <c r="E16" s="56">
        <v>100</v>
      </c>
      <c r="F16" s="56">
        <v>100</v>
      </c>
      <c r="G16" s="56">
        <v>100</v>
      </c>
      <c r="H16" s="56">
        <v>100</v>
      </c>
      <c r="I16" s="56">
        <v>100</v>
      </c>
      <c r="J16" s="56">
        <v>100</v>
      </c>
      <c r="K16" s="32" t="s">
        <v>164</v>
      </c>
      <c r="L16" s="19"/>
      <c r="M16" s="19"/>
      <c r="N16" s="19"/>
    </row>
    <row r="17" spans="1:14" ht="90" x14ac:dyDescent="0.2">
      <c r="A17" s="12" t="s">
        <v>39</v>
      </c>
      <c r="B17" s="31" t="s">
        <v>49</v>
      </c>
      <c r="C17" s="56" t="s">
        <v>170</v>
      </c>
      <c r="D17" s="56" t="s">
        <v>34</v>
      </c>
      <c r="E17" s="56">
        <v>100</v>
      </c>
      <c r="F17" s="56">
        <v>100</v>
      </c>
      <c r="G17" s="56">
        <v>100</v>
      </c>
      <c r="H17" s="56">
        <v>100</v>
      </c>
      <c r="I17" s="56">
        <v>100</v>
      </c>
      <c r="J17" s="56">
        <v>100</v>
      </c>
      <c r="K17" s="32" t="s">
        <v>165</v>
      </c>
      <c r="L17" s="19"/>
      <c r="M17" s="19"/>
      <c r="N17" s="19"/>
    </row>
    <row r="18" spans="1:14" s="45" customFormat="1" ht="120" x14ac:dyDescent="0.2">
      <c r="A18" s="12">
        <v>7</v>
      </c>
      <c r="B18" s="31" t="s">
        <v>72</v>
      </c>
      <c r="C18" s="56" t="s">
        <v>180</v>
      </c>
      <c r="D18" s="56" t="s">
        <v>74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32" t="s">
        <v>165</v>
      </c>
      <c r="L18" s="19"/>
      <c r="M18" s="19"/>
      <c r="N18" s="19"/>
    </row>
    <row r="19" spans="1:14" s="45" customFormat="1" ht="78.75" customHeight="1" x14ac:dyDescent="0.2">
      <c r="A19" s="12">
        <v>8</v>
      </c>
      <c r="B19" s="31" t="s">
        <v>73</v>
      </c>
      <c r="C19" s="56" t="s">
        <v>171</v>
      </c>
      <c r="D19" s="56" t="s">
        <v>34</v>
      </c>
      <c r="E19" s="56">
        <v>33</v>
      </c>
      <c r="F19" s="56">
        <v>30</v>
      </c>
      <c r="G19" s="56">
        <v>50</v>
      </c>
      <c r="H19" s="56" t="s">
        <v>113</v>
      </c>
      <c r="I19" s="56" t="s">
        <v>113</v>
      </c>
      <c r="J19" s="56" t="s">
        <v>113</v>
      </c>
      <c r="K19" s="32" t="s">
        <v>165</v>
      </c>
      <c r="L19" s="19"/>
      <c r="M19" s="19"/>
      <c r="N19" s="19"/>
    </row>
    <row r="20" spans="1:14" s="45" customFormat="1" ht="93.75" customHeight="1" x14ac:dyDescent="0.2">
      <c r="A20" s="12">
        <v>9</v>
      </c>
      <c r="B20" s="31" t="s">
        <v>50</v>
      </c>
      <c r="C20" s="56" t="s">
        <v>172</v>
      </c>
      <c r="D20" s="56" t="s">
        <v>34</v>
      </c>
      <c r="E20" s="56">
        <v>100</v>
      </c>
      <c r="F20" s="56">
        <v>100</v>
      </c>
      <c r="G20" s="56">
        <v>100</v>
      </c>
      <c r="H20" s="56">
        <v>100</v>
      </c>
      <c r="I20" s="56">
        <v>100</v>
      </c>
      <c r="J20" s="56">
        <v>100</v>
      </c>
      <c r="K20" s="32" t="s">
        <v>165</v>
      </c>
      <c r="L20" s="19"/>
      <c r="M20" s="19"/>
      <c r="N20" s="19"/>
    </row>
    <row r="21" spans="1:14" ht="131.25" customHeight="1" x14ac:dyDescent="0.2">
      <c r="A21" s="12">
        <v>10</v>
      </c>
      <c r="B21" s="46" t="s">
        <v>173</v>
      </c>
      <c r="C21" s="56" t="s">
        <v>174</v>
      </c>
      <c r="D21" s="56" t="s">
        <v>34</v>
      </c>
      <c r="E21" s="56">
        <v>0</v>
      </c>
      <c r="F21" s="56">
        <v>20</v>
      </c>
      <c r="G21" s="56">
        <v>20</v>
      </c>
      <c r="H21" s="56">
        <v>20</v>
      </c>
      <c r="I21" s="56">
        <v>20</v>
      </c>
      <c r="J21" s="56">
        <v>20</v>
      </c>
      <c r="K21" s="32" t="s">
        <v>165</v>
      </c>
      <c r="L21" s="19"/>
      <c r="M21" s="19"/>
      <c r="N21" s="19"/>
    </row>
    <row r="22" spans="1:14" s="45" customFormat="1" ht="82.5" customHeight="1" x14ac:dyDescent="0.2">
      <c r="A22" s="12">
        <v>11</v>
      </c>
      <c r="B22" s="31" t="s">
        <v>112</v>
      </c>
      <c r="C22" s="56" t="s">
        <v>161</v>
      </c>
      <c r="D22" s="56" t="s">
        <v>34</v>
      </c>
      <c r="E22" s="56" t="s">
        <v>113</v>
      </c>
      <c r="F22" s="56">
        <v>100</v>
      </c>
      <c r="G22" s="56" t="s">
        <v>113</v>
      </c>
      <c r="H22" s="56" t="s">
        <v>113</v>
      </c>
      <c r="I22" s="56" t="s">
        <v>113</v>
      </c>
      <c r="J22" s="56" t="s">
        <v>113</v>
      </c>
      <c r="K22" s="32" t="s">
        <v>165</v>
      </c>
      <c r="L22" s="19"/>
      <c r="M22" s="19"/>
      <c r="N22" s="19"/>
    </row>
    <row r="23" spans="1:14" s="45" customFormat="1" ht="83.25" customHeight="1" x14ac:dyDescent="0.2">
      <c r="A23" s="12">
        <v>12</v>
      </c>
      <c r="B23" s="46" t="s">
        <v>106</v>
      </c>
      <c r="C23" s="56" t="s">
        <v>161</v>
      </c>
      <c r="D23" s="56" t="s">
        <v>34</v>
      </c>
      <c r="E23" s="56">
        <v>93</v>
      </c>
      <c r="F23" s="56">
        <v>100</v>
      </c>
      <c r="G23" s="56" t="s">
        <v>113</v>
      </c>
      <c r="H23" s="56" t="s">
        <v>113</v>
      </c>
      <c r="I23" s="56" t="s">
        <v>113</v>
      </c>
      <c r="J23" s="56" t="s">
        <v>113</v>
      </c>
      <c r="K23" s="32" t="s">
        <v>165</v>
      </c>
      <c r="L23" s="19"/>
      <c r="M23" s="19"/>
      <c r="N23" s="19"/>
    </row>
    <row r="24" spans="1:14" s="50" customFormat="1" ht="120.75" customHeight="1" x14ac:dyDescent="0.2">
      <c r="A24" s="12">
        <v>13</v>
      </c>
      <c r="B24" s="46" t="s">
        <v>177</v>
      </c>
      <c r="C24" s="56" t="s">
        <v>178</v>
      </c>
      <c r="D24" s="56" t="s">
        <v>34</v>
      </c>
      <c r="E24" s="56">
        <v>0</v>
      </c>
      <c r="F24" s="56" t="s">
        <v>113</v>
      </c>
      <c r="G24" s="56" t="s">
        <v>113</v>
      </c>
      <c r="H24" s="56">
        <v>50</v>
      </c>
      <c r="I24" s="56">
        <v>50</v>
      </c>
      <c r="J24" s="56">
        <v>50</v>
      </c>
      <c r="K24" s="32" t="s">
        <v>165</v>
      </c>
      <c r="L24" s="19"/>
      <c r="M24" s="19"/>
      <c r="N24" s="19"/>
    </row>
    <row r="25" spans="1:14" ht="18.75" customHeight="1" x14ac:dyDescent="0.2">
      <c r="A25" s="80" t="str">
        <f>'Приложение 4 (новое)'!A56:M56</f>
        <v>Подпрограмма     III  «Совершенствование муниципальной службы Московской области»</v>
      </c>
      <c r="B25" s="81"/>
      <c r="C25" s="83"/>
      <c r="D25" s="83"/>
      <c r="E25" s="83"/>
      <c r="F25" s="83"/>
      <c r="G25" s="83"/>
      <c r="H25" s="83"/>
      <c r="I25" s="83"/>
      <c r="J25" s="83"/>
      <c r="K25" s="82"/>
      <c r="L25" s="19"/>
      <c r="M25" s="19"/>
      <c r="N25" s="19"/>
    </row>
    <row r="26" spans="1:14" s="3" customFormat="1" ht="99" customHeight="1" x14ac:dyDescent="0.2">
      <c r="A26" s="56">
        <v>1</v>
      </c>
      <c r="B26" s="58" t="s">
        <v>79</v>
      </c>
      <c r="C26" s="56" t="s">
        <v>118</v>
      </c>
      <c r="D26" s="56" t="s">
        <v>34</v>
      </c>
      <c r="E26" s="56">
        <v>25</v>
      </c>
      <c r="F26" s="56">
        <v>25</v>
      </c>
      <c r="G26" s="30">
        <v>25</v>
      </c>
      <c r="H26" s="65">
        <v>40</v>
      </c>
      <c r="I26" s="56">
        <v>25</v>
      </c>
      <c r="J26" s="56">
        <v>25</v>
      </c>
      <c r="K26" s="4" t="s">
        <v>166</v>
      </c>
      <c r="L26" s="19"/>
      <c r="M26" s="19"/>
      <c r="N26" s="19"/>
    </row>
    <row r="27" spans="1:14" ht="12.75" x14ac:dyDescent="0.2">
      <c r="A27" s="80" t="str">
        <f>'Приложение 4 (новое)'!A77:M77</f>
        <v>Подпрограмма     IV  «Управление муниципальными финансами »</v>
      </c>
      <c r="B27" s="81"/>
      <c r="C27" s="81"/>
      <c r="D27" s="81"/>
      <c r="E27" s="81"/>
      <c r="F27" s="81"/>
      <c r="G27" s="81"/>
      <c r="H27" s="81"/>
      <c r="I27" s="81"/>
      <c r="J27" s="81"/>
      <c r="K27" s="82"/>
      <c r="L27" s="19"/>
      <c r="M27" s="19"/>
      <c r="N27" s="19"/>
    </row>
    <row r="28" spans="1:14" ht="30" x14ac:dyDescent="0.2">
      <c r="A28" s="12">
        <v>1</v>
      </c>
      <c r="B28" s="40" t="s">
        <v>114</v>
      </c>
      <c r="C28" s="56" t="s">
        <v>118</v>
      </c>
      <c r="D28" s="56" t="s">
        <v>34</v>
      </c>
      <c r="E28" s="56">
        <v>10.24</v>
      </c>
      <c r="F28" s="56">
        <v>-13.2</v>
      </c>
      <c r="G28" s="56">
        <v>4.07</v>
      </c>
      <c r="H28" s="56">
        <v>5.6</v>
      </c>
      <c r="I28" s="56">
        <v>5.2</v>
      </c>
      <c r="J28" s="56">
        <v>5.2</v>
      </c>
      <c r="K28" s="4" t="s">
        <v>166</v>
      </c>
      <c r="L28" s="19"/>
      <c r="M28" s="19"/>
      <c r="N28" s="19"/>
    </row>
    <row r="29" spans="1:14" ht="90" customHeight="1" x14ac:dyDescent="0.2">
      <c r="A29" s="12">
        <v>2</v>
      </c>
      <c r="B29" s="22" t="s">
        <v>76</v>
      </c>
      <c r="C29" s="56" t="s">
        <v>118</v>
      </c>
      <c r="D29" s="56" t="s">
        <v>34</v>
      </c>
      <c r="E29" s="56">
        <v>0.4</v>
      </c>
      <c r="F29" s="56">
        <v>1.4</v>
      </c>
      <c r="G29" s="56">
        <v>1.29</v>
      </c>
      <c r="H29" s="56">
        <v>1.39</v>
      </c>
      <c r="I29" s="56">
        <v>2.06</v>
      </c>
      <c r="J29" s="56">
        <v>2</v>
      </c>
      <c r="K29" s="4" t="s">
        <v>167</v>
      </c>
      <c r="L29" s="19"/>
      <c r="M29" s="19"/>
      <c r="N29" s="19"/>
    </row>
    <row r="30" spans="1:14" s="13" customFormat="1" ht="45" x14ac:dyDescent="0.2">
      <c r="A30" s="12">
        <v>3</v>
      </c>
      <c r="B30" s="22" t="s">
        <v>77</v>
      </c>
      <c r="C30" s="56" t="s">
        <v>118</v>
      </c>
      <c r="D30" s="56" t="s">
        <v>34</v>
      </c>
      <c r="E30" s="56">
        <v>5.86</v>
      </c>
      <c r="F30" s="56">
        <v>5.86</v>
      </c>
      <c r="G30" s="56">
        <v>7.12</v>
      </c>
      <c r="H30" s="56" t="s">
        <v>113</v>
      </c>
      <c r="I30" s="56" t="s">
        <v>113</v>
      </c>
      <c r="J30" s="56" t="s">
        <v>113</v>
      </c>
      <c r="K30" s="4" t="s">
        <v>166</v>
      </c>
      <c r="L30" s="19"/>
      <c r="M30" s="19"/>
      <c r="N30" s="19"/>
    </row>
    <row r="31" spans="1:14" s="26" customFormat="1" ht="90" x14ac:dyDescent="0.2">
      <c r="A31" s="12">
        <v>4</v>
      </c>
      <c r="B31" s="22" t="s">
        <v>84</v>
      </c>
      <c r="C31" s="56" t="s">
        <v>118</v>
      </c>
      <c r="D31" s="56" t="s">
        <v>34</v>
      </c>
      <c r="E31" s="56">
        <v>6.2</v>
      </c>
      <c r="F31" s="56">
        <v>10</v>
      </c>
      <c r="G31" s="56">
        <v>8.3000000000000007</v>
      </c>
      <c r="H31" s="56">
        <v>8.6999999999999993</v>
      </c>
      <c r="I31" s="56">
        <v>3</v>
      </c>
      <c r="J31" s="56">
        <v>0</v>
      </c>
      <c r="K31" s="4" t="s">
        <v>168</v>
      </c>
      <c r="L31" s="19"/>
      <c r="M31" s="19"/>
      <c r="N31" s="19"/>
    </row>
    <row r="32" spans="1:14" s="62" customFormat="1" ht="30" x14ac:dyDescent="0.2">
      <c r="A32" s="12">
        <v>5</v>
      </c>
      <c r="B32" s="22" t="s">
        <v>85</v>
      </c>
      <c r="C32" s="63" t="s">
        <v>118</v>
      </c>
      <c r="D32" s="63" t="s">
        <v>86</v>
      </c>
      <c r="E32" s="63" t="s">
        <v>87</v>
      </c>
      <c r="F32" s="63" t="s">
        <v>87</v>
      </c>
      <c r="G32" s="63" t="s">
        <v>87</v>
      </c>
      <c r="H32" s="63" t="s">
        <v>87</v>
      </c>
      <c r="I32" s="63" t="s">
        <v>87</v>
      </c>
      <c r="J32" s="63" t="s">
        <v>87</v>
      </c>
      <c r="K32" s="4" t="s">
        <v>165</v>
      </c>
      <c r="L32" s="19"/>
      <c r="M32" s="19"/>
      <c r="N32" s="19"/>
    </row>
    <row r="33" spans="1:14" s="26" customFormat="1" ht="47.25" customHeight="1" x14ac:dyDescent="0.2">
      <c r="A33" s="12">
        <v>6</v>
      </c>
      <c r="B33" s="22" t="s">
        <v>182</v>
      </c>
      <c r="C33" s="64" t="s">
        <v>118</v>
      </c>
      <c r="D33" s="64" t="s">
        <v>34</v>
      </c>
      <c r="E33" s="64">
        <v>0</v>
      </c>
      <c r="F33" s="64" t="s">
        <v>113</v>
      </c>
      <c r="G33" s="64" t="s">
        <v>113</v>
      </c>
      <c r="H33" s="64">
        <v>5</v>
      </c>
      <c r="I33" s="64">
        <v>5</v>
      </c>
      <c r="J33" s="64">
        <v>5</v>
      </c>
      <c r="K33" s="4" t="s">
        <v>166</v>
      </c>
      <c r="L33" s="19"/>
      <c r="M33" s="19"/>
      <c r="N33" s="19"/>
    </row>
    <row r="34" spans="1:14" x14ac:dyDescent="0.2">
      <c r="L34" s="8"/>
      <c r="M34" s="8"/>
      <c r="N34" s="8"/>
    </row>
    <row r="35" spans="1:14" x14ac:dyDescent="0.2">
      <c r="L35" s="8"/>
      <c r="M35" s="8"/>
      <c r="N35" s="8"/>
    </row>
    <row r="36" spans="1:14" x14ac:dyDescent="0.2">
      <c r="L36" s="8"/>
      <c r="M36" s="8"/>
      <c r="N36" s="8"/>
    </row>
    <row r="37" spans="1:14" x14ac:dyDescent="0.2">
      <c r="L37" s="8"/>
      <c r="M37" s="8"/>
      <c r="N37" s="8"/>
    </row>
  </sheetData>
  <mergeCells count="15">
    <mergeCell ref="A27:K27"/>
    <mergeCell ref="A25:K25"/>
    <mergeCell ref="A11:K11"/>
    <mergeCell ref="C8:C9"/>
    <mergeCell ref="D8:D9"/>
    <mergeCell ref="F8:K8"/>
    <mergeCell ref="G1:K1"/>
    <mergeCell ref="A3:K3"/>
    <mergeCell ref="E8:E9"/>
    <mergeCell ref="G2:K2"/>
    <mergeCell ref="A5:K5"/>
    <mergeCell ref="A4:N4"/>
    <mergeCell ref="A6:K6"/>
    <mergeCell ref="A8:A9"/>
    <mergeCell ref="B8:B9"/>
  </mergeCells>
  <phoneticPr fontId="3" type="noConversion"/>
  <pageMargins left="0.35433070866141736" right="0.19685039370078741" top="0.39370078740157483" bottom="0.39370078740157483" header="0.51181102362204722" footer="0.51181102362204722"/>
  <pageSetup paperSize="9" scale="63" fitToHeight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9"/>
  <sheetViews>
    <sheetView view="pageBreakPreview" zoomScale="80" zoomScaleNormal="100" zoomScaleSheetLayoutView="80" workbookViewId="0">
      <selection activeCell="B3" sqref="B3:K3"/>
    </sheetView>
  </sheetViews>
  <sheetFormatPr defaultRowHeight="12.75" x14ac:dyDescent="0.2"/>
  <cols>
    <col min="1" max="1" width="6" style="18" customWidth="1"/>
    <col min="2" max="2" width="69" style="19" customWidth="1"/>
    <col min="3" max="3" width="29.140625" style="19" customWidth="1"/>
    <col min="4" max="4" width="25" style="19" customWidth="1"/>
    <col min="5" max="5" width="18.85546875" style="19" customWidth="1"/>
    <col min="6" max="6" width="19" style="19" customWidth="1"/>
    <col min="7" max="7" width="18.28515625" style="19" customWidth="1"/>
    <col min="8" max="8" width="19.42578125" style="19" customWidth="1"/>
    <col min="9" max="9" width="19.28515625" style="19" customWidth="1"/>
    <col min="10" max="10" width="18.140625" style="19" customWidth="1"/>
    <col min="11" max="11" width="20.28515625" style="19" customWidth="1"/>
    <col min="12" max="16384" width="9.140625" style="2"/>
  </cols>
  <sheetData>
    <row r="1" spans="1:18" ht="93" customHeight="1" x14ac:dyDescent="0.2">
      <c r="D1" s="112" t="s">
        <v>185</v>
      </c>
      <c r="E1" s="112"/>
      <c r="F1" s="112"/>
      <c r="G1" s="112"/>
      <c r="H1" s="112"/>
      <c r="I1" s="112"/>
      <c r="J1" s="112"/>
      <c r="K1" s="113"/>
      <c r="P1" s="109"/>
      <c r="Q1" s="109"/>
      <c r="R1" s="109"/>
    </row>
    <row r="2" spans="1:18" s="38" customFormat="1" ht="93" customHeight="1" x14ac:dyDescent="0.2">
      <c r="A2" s="18"/>
      <c r="B2" s="19"/>
      <c r="C2" s="19"/>
      <c r="D2" s="72" t="s">
        <v>108</v>
      </c>
      <c r="E2" s="72"/>
      <c r="F2" s="72"/>
      <c r="G2" s="72"/>
      <c r="H2" s="72"/>
      <c r="I2" s="72"/>
      <c r="J2" s="72"/>
      <c r="K2" s="73"/>
    </row>
    <row r="3" spans="1:18" ht="45.75" customHeight="1" x14ac:dyDescent="0.2">
      <c r="B3" s="74" t="s">
        <v>29</v>
      </c>
      <c r="C3" s="74"/>
      <c r="D3" s="74"/>
      <c r="E3" s="74"/>
      <c r="F3" s="74"/>
      <c r="G3" s="74"/>
      <c r="H3" s="74"/>
      <c r="I3" s="74"/>
      <c r="J3" s="74"/>
      <c r="K3" s="74"/>
    </row>
    <row r="4" spans="1:18" ht="15.75" x14ac:dyDescent="0.2">
      <c r="B4" s="42"/>
      <c r="C4" s="42"/>
      <c r="D4" s="74" t="s">
        <v>57</v>
      </c>
      <c r="E4" s="114"/>
      <c r="F4" s="114"/>
      <c r="G4" s="114"/>
      <c r="H4" s="42"/>
      <c r="I4" s="42"/>
      <c r="J4" s="42"/>
      <c r="K4" s="42"/>
    </row>
    <row r="5" spans="1:18" ht="15.75" x14ac:dyDescent="0.2"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8" ht="15.75" x14ac:dyDescent="0.2">
      <c r="A6" s="102" t="s">
        <v>3</v>
      </c>
      <c r="B6" s="102" t="s">
        <v>53</v>
      </c>
      <c r="C6" s="102" t="s">
        <v>2</v>
      </c>
      <c r="D6" s="102" t="s">
        <v>52</v>
      </c>
      <c r="E6" s="110" t="s">
        <v>54</v>
      </c>
      <c r="F6" s="111"/>
      <c r="G6" s="111"/>
      <c r="H6" s="111"/>
      <c r="I6" s="111"/>
      <c r="J6" s="111"/>
      <c r="K6" s="102" t="s">
        <v>55</v>
      </c>
    </row>
    <row r="7" spans="1:18" ht="102" customHeight="1" x14ac:dyDescent="0.2">
      <c r="A7" s="103"/>
      <c r="B7" s="103"/>
      <c r="C7" s="103"/>
      <c r="D7" s="103"/>
      <c r="E7" s="44" t="s">
        <v>32</v>
      </c>
      <c r="F7" s="41" t="s">
        <v>90</v>
      </c>
      <c r="G7" s="41" t="s">
        <v>91</v>
      </c>
      <c r="H7" s="41" t="s">
        <v>92</v>
      </c>
      <c r="I7" s="41" t="s">
        <v>93</v>
      </c>
      <c r="J7" s="41" t="s">
        <v>94</v>
      </c>
      <c r="K7" s="103"/>
    </row>
    <row r="8" spans="1:18" s="21" customFormat="1" ht="47.25" customHeight="1" x14ac:dyDescent="0.2">
      <c r="A8" s="104" t="str">
        <f>'Приложение 4 (новое)'!A10:M10</f>
        <v xml:space="preserve">Подпрограмма     I  «Развитие имущественного комплекса»  
</v>
      </c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8" s="21" customFormat="1" ht="30" x14ac:dyDescent="0.2">
      <c r="A9" s="105">
        <v>1</v>
      </c>
      <c r="B9" s="106" t="str">
        <f>'Приложение 4 (новое)'!B16</f>
        <v xml:space="preserve">Мероприятие 02.01
Расходы, связанные с владением, пользованием и распоряжением имуществом, находящимся в муниципальной собственности городского округа </v>
      </c>
      <c r="C9" s="20" t="s">
        <v>0</v>
      </c>
      <c r="D9" s="22"/>
      <c r="E9" s="15">
        <f>'Приложение 4 (новое)'!F17</f>
        <v>0</v>
      </c>
      <c r="F9" s="15">
        <f>'Приложение 4 (новое)'!G17</f>
        <v>0</v>
      </c>
      <c r="G9" s="15">
        <f>'Приложение 4 (новое)'!H17</f>
        <v>0</v>
      </c>
      <c r="H9" s="15">
        <f>'Приложение 4 (новое)'!I17</f>
        <v>0</v>
      </c>
      <c r="I9" s="15">
        <f>'Приложение 4 (новое)'!J17</f>
        <v>0</v>
      </c>
      <c r="J9" s="15">
        <f>'Приложение 4 (новое)'!K17</f>
        <v>0</v>
      </c>
      <c r="K9" s="101"/>
    </row>
    <row r="10" spans="1:18" s="21" customFormat="1" ht="30" x14ac:dyDescent="0.2">
      <c r="A10" s="105"/>
      <c r="B10" s="107"/>
      <c r="C10" s="20" t="s">
        <v>6</v>
      </c>
      <c r="D10" s="22"/>
      <c r="E10" s="15">
        <f>'Приложение 4 (новое)'!F18</f>
        <v>0</v>
      </c>
      <c r="F10" s="15">
        <f>'Приложение 4 (новое)'!G18</f>
        <v>0</v>
      </c>
      <c r="G10" s="15">
        <f>'Приложение 4 (новое)'!H18</f>
        <v>0</v>
      </c>
      <c r="H10" s="15">
        <f>'Приложение 4 (новое)'!I18</f>
        <v>0</v>
      </c>
      <c r="I10" s="15">
        <f>'Приложение 4 (новое)'!J18</f>
        <v>0</v>
      </c>
      <c r="J10" s="15">
        <f>'Приложение 4 (новое)'!K18</f>
        <v>0</v>
      </c>
      <c r="K10" s="87"/>
    </row>
    <row r="11" spans="1:18" s="21" customFormat="1" ht="75" x14ac:dyDescent="0.2">
      <c r="A11" s="105"/>
      <c r="B11" s="107"/>
      <c r="C11" s="20" t="s">
        <v>15</v>
      </c>
      <c r="D11" s="22" t="s">
        <v>47</v>
      </c>
      <c r="E11" s="15">
        <f>'Приложение 4 (новое)'!F19</f>
        <v>263012</v>
      </c>
      <c r="F11" s="15">
        <f>'Приложение 4 (новое)'!G19</f>
        <v>37996.299999999988</v>
      </c>
      <c r="G11" s="15">
        <f>'Приложение 4 (новое)'!H19</f>
        <v>101311.4</v>
      </c>
      <c r="H11" s="15">
        <f>'Приложение 4 (новое)'!I19</f>
        <v>64654.3</v>
      </c>
      <c r="I11" s="15">
        <f>'Приложение 4 (новое)'!J19</f>
        <v>29525</v>
      </c>
      <c r="J11" s="15">
        <f>'Приложение 4 (новое)'!K19</f>
        <v>29525</v>
      </c>
      <c r="K11" s="87"/>
    </row>
    <row r="12" spans="1:18" s="21" customFormat="1" ht="15" x14ac:dyDescent="0.2">
      <c r="A12" s="105"/>
      <c r="B12" s="108"/>
      <c r="C12" s="20" t="s">
        <v>23</v>
      </c>
      <c r="D12" s="22"/>
      <c r="E12" s="15">
        <f>'Приложение 4 (новое)'!F20</f>
        <v>0</v>
      </c>
      <c r="F12" s="15">
        <f>'Приложение 4 (новое)'!G20</f>
        <v>0</v>
      </c>
      <c r="G12" s="15">
        <f>'Приложение 4 (новое)'!H20</f>
        <v>0</v>
      </c>
      <c r="H12" s="15">
        <f>'Приложение 4 (новое)'!I20</f>
        <v>0</v>
      </c>
      <c r="I12" s="15">
        <f>'Приложение 4 (новое)'!J20</f>
        <v>0</v>
      </c>
      <c r="J12" s="15">
        <f>'Приложение 4 (новое)'!K20</f>
        <v>0</v>
      </c>
      <c r="K12" s="88"/>
    </row>
    <row r="13" spans="1:18" s="21" customFormat="1" ht="30" x14ac:dyDescent="0.2">
      <c r="A13" s="87">
        <f>A9+1</f>
        <v>2</v>
      </c>
      <c r="B13" s="89" t="str">
        <f>'Приложение 4 (новое)'!B21</f>
        <v>Мероприятие 02.02 
Взносы на капитальный ремонт общего имущества многоквартирных домов</v>
      </c>
      <c r="C13" s="22" t="s">
        <v>0</v>
      </c>
      <c r="D13" s="22"/>
      <c r="E13" s="15">
        <f>'Приложение 4 (новое)'!F22</f>
        <v>0</v>
      </c>
      <c r="F13" s="15">
        <f>'Приложение 4 (новое)'!G22</f>
        <v>0</v>
      </c>
      <c r="G13" s="15">
        <f>'Приложение 4 (новое)'!H22</f>
        <v>0</v>
      </c>
      <c r="H13" s="15">
        <f>'Приложение 4 (новое)'!I22</f>
        <v>0</v>
      </c>
      <c r="I13" s="15">
        <f>'Приложение 4 (новое)'!J22</f>
        <v>0</v>
      </c>
      <c r="J13" s="15">
        <f>'Приложение 4 (новое)'!K22</f>
        <v>0</v>
      </c>
      <c r="K13" s="101"/>
    </row>
    <row r="14" spans="1:18" s="21" customFormat="1" ht="30" x14ac:dyDescent="0.2">
      <c r="A14" s="87"/>
      <c r="B14" s="90"/>
      <c r="C14" s="22" t="s">
        <v>6</v>
      </c>
      <c r="D14" s="22"/>
      <c r="E14" s="15">
        <f>'Приложение 4 (новое)'!F23</f>
        <v>0</v>
      </c>
      <c r="F14" s="15">
        <f>'Приложение 4 (новое)'!G23</f>
        <v>0</v>
      </c>
      <c r="G14" s="15">
        <f>'Приложение 4 (новое)'!H23</f>
        <v>0</v>
      </c>
      <c r="H14" s="15">
        <f>'Приложение 4 (новое)'!I23</f>
        <v>0</v>
      </c>
      <c r="I14" s="15">
        <f>'Приложение 4 (новое)'!J23</f>
        <v>0</v>
      </c>
      <c r="J14" s="15">
        <f>'Приложение 4 (новое)'!K23</f>
        <v>0</v>
      </c>
      <c r="K14" s="87"/>
    </row>
    <row r="15" spans="1:18" s="21" customFormat="1" ht="105" x14ac:dyDescent="0.2">
      <c r="A15" s="87"/>
      <c r="B15" s="90"/>
      <c r="C15" s="22" t="s">
        <v>15</v>
      </c>
      <c r="D15" s="22" t="s">
        <v>88</v>
      </c>
      <c r="E15" s="15">
        <f>'Приложение 4 (новое)'!F24</f>
        <v>126379.30000000002</v>
      </c>
      <c r="F15" s="15">
        <f>'Приложение 4 (новое)'!G24</f>
        <v>20418</v>
      </c>
      <c r="G15" s="15">
        <f>'Приложение 4 (новое)'!H24</f>
        <v>23159.8</v>
      </c>
      <c r="H15" s="15">
        <f>'Приложение 4 (новое)'!I24</f>
        <v>31105.9</v>
      </c>
      <c r="I15" s="15">
        <f>'Приложение 4 (новое)'!J24</f>
        <v>25847.8</v>
      </c>
      <c r="J15" s="15">
        <f>'Приложение 4 (новое)'!K24</f>
        <v>25847.8</v>
      </c>
      <c r="K15" s="87"/>
    </row>
    <row r="16" spans="1:18" s="21" customFormat="1" ht="15" x14ac:dyDescent="0.2">
      <c r="A16" s="88"/>
      <c r="B16" s="91"/>
      <c r="C16" s="22" t="s">
        <v>23</v>
      </c>
      <c r="D16" s="22"/>
      <c r="E16" s="15">
        <f>'Приложение 4 (новое)'!F25</f>
        <v>0</v>
      </c>
      <c r="F16" s="15">
        <f>'Приложение 4 (новое)'!G25</f>
        <v>0</v>
      </c>
      <c r="G16" s="15">
        <f>'Приложение 4 (новое)'!H25</f>
        <v>0</v>
      </c>
      <c r="H16" s="15">
        <f>'Приложение 4 (новое)'!I25</f>
        <v>0</v>
      </c>
      <c r="I16" s="15">
        <f>'Приложение 4 (новое)'!J25</f>
        <v>0</v>
      </c>
      <c r="J16" s="15">
        <f>'Приложение 4 (новое)'!K25</f>
        <v>0</v>
      </c>
      <c r="K16" s="88"/>
    </row>
    <row r="17" spans="1:11" s="21" customFormat="1" ht="30" x14ac:dyDescent="0.2">
      <c r="A17" s="87">
        <f>A13+1</f>
        <v>3</v>
      </c>
      <c r="B17" s="89" t="str">
        <f>'Приложение 4 (новое)'!B26</f>
        <v xml:space="preserve">Мероприятие 02.03
Организация в соответствии с Федеральным законом от 24 июля 2007 №221-ФЗ «О государственном кадастре недвижимости» выполнения комплексных кадастровых работ и утверждение карты-плана территории </v>
      </c>
      <c r="C17" s="22" t="s">
        <v>0</v>
      </c>
      <c r="D17" s="22"/>
      <c r="E17" s="15">
        <f>'Приложение 4 (новое)'!F27</f>
        <v>0</v>
      </c>
      <c r="F17" s="15">
        <f>'Приложение 4 (новое)'!G27</f>
        <v>0</v>
      </c>
      <c r="G17" s="15">
        <f>'Приложение 4 (новое)'!H27</f>
        <v>0</v>
      </c>
      <c r="H17" s="15">
        <f>'Приложение 4 (новое)'!I27</f>
        <v>0</v>
      </c>
      <c r="I17" s="15">
        <f>'Приложение 4 (новое)'!J27</f>
        <v>0</v>
      </c>
      <c r="J17" s="15">
        <f>'Приложение 4 (новое)'!K27</f>
        <v>0</v>
      </c>
      <c r="K17" s="101"/>
    </row>
    <row r="18" spans="1:11" s="21" customFormat="1" ht="30" x14ac:dyDescent="0.2">
      <c r="A18" s="87"/>
      <c r="B18" s="90"/>
      <c r="C18" s="22" t="s">
        <v>6</v>
      </c>
      <c r="D18" s="22"/>
      <c r="E18" s="15">
        <f>'Приложение 4 (новое)'!F28</f>
        <v>0</v>
      </c>
      <c r="F18" s="15">
        <f>'Приложение 4 (новое)'!G28</f>
        <v>0</v>
      </c>
      <c r="G18" s="15">
        <f>'Приложение 4 (новое)'!H28</f>
        <v>0</v>
      </c>
      <c r="H18" s="15">
        <f>'Приложение 4 (новое)'!I28</f>
        <v>0</v>
      </c>
      <c r="I18" s="15">
        <f>'Приложение 4 (новое)'!J28</f>
        <v>0</v>
      </c>
      <c r="J18" s="15">
        <f>'Приложение 4 (новое)'!K28</f>
        <v>0</v>
      </c>
      <c r="K18" s="87"/>
    </row>
    <row r="19" spans="1:11" s="21" customFormat="1" ht="75" x14ac:dyDescent="0.2">
      <c r="A19" s="87"/>
      <c r="B19" s="90"/>
      <c r="C19" s="22" t="s">
        <v>15</v>
      </c>
      <c r="D19" s="22" t="s">
        <v>47</v>
      </c>
      <c r="E19" s="15">
        <f>'Приложение 4 (новое)'!F29</f>
        <v>2460</v>
      </c>
      <c r="F19" s="15">
        <f>'Приложение 4 (новое)'!G29</f>
        <v>80</v>
      </c>
      <c r="G19" s="15">
        <f>'Приложение 4 (новое)'!H29</f>
        <v>1380</v>
      </c>
      <c r="H19" s="15">
        <f>'Приложение 4 (новое)'!I29</f>
        <v>1.6875389974302379E-14</v>
      </c>
      <c r="I19" s="15">
        <f>'Приложение 4 (новое)'!J29</f>
        <v>500</v>
      </c>
      <c r="J19" s="15">
        <f>'Приложение 4 (новое)'!K29</f>
        <v>500</v>
      </c>
      <c r="K19" s="87"/>
    </row>
    <row r="20" spans="1:11" s="21" customFormat="1" ht="15" x14ac:dyDescent="0.2">
      <c r="A20" s="88"/>
      <c r="B20" s="91"/>
      <c r="C20" s="22" t="s">
        <v>23</v>
      </c>
      <c r="D20" s="22"/>
      <c r="E20" s="15">
        <f>'Приложение 4 (новое)'!F30</f>
        <v>0</v>
      </c>
      <c r="F20" s="15">
        <f>'Приложение 4 (новое)'!G30</f>
        <v>0</v>
      </c>
      <c r="G20" s="15">
        <f>'Приложение 4 (новое)'!H30</f>
        <v>0</v>
      </c>
      <c r="H20" s="15">
        <f>'Приложение 4 (новое)'!I30</f>
        <v>0</v>
      </c>
      <c r="I20" s="15">
        <f>'Приложение 4 (новое)'!J30</f>
        <v>0</v>
      </c>
      <c r="J20" s="15">
        <f>'Приложение 4 (новое)'!K30</f>
        <v>0</v>
      </c>
      <c r="K20" s="88"/>
    </row>
    <row r="21" spans="1:11" s="21" customFormat="1" ht="30" x14ac:dyDescent="0.2">
      <c r="A21" s="87">
        <f>A17+1</f>
        <v>4</v>
      </c>
      <c r="B21" s="89" t="str">
        <f>'Приложение 4 (новое)'!B36</f>
        <v>Мероприятие 03.01
Осуществление государственных полномочий Московской области в области земельных отношений</v>
      </c>
      <c r="C21" s="22" t="s">
        <v>0</v>
      </c>
      <c r="D21" s="22"/>
      <c r="E21" s="15">
        <f>'Приложение 4 (новое)'!F37</f>
        <v>0</v>
      </c>
      <c r="F21" s="15">
        <f>'Приложение 4 (новое)'!G37</f>
        <v>0</v>
      </c>
      <c r="G21" s="15">
        <f>'Приложение 4 (новое)'!H37</f>
        <v>0</v>
      </c>
      <c r="H21" s="15">
        <f>'Приложение 4 (новое)'!I37</f>
        <v>0</v>
      </c>
      <c r="I21" s="15">
        <f>'Приложение 4 (новое)'!J37</f>
        <v>0</v>
      </c>
      <c r="J21" s="15">
        <f>'Приложение 4 (новое)'!K37</f>
        <v>0</v>
      </c>
      <c r="K21" s="101"/>
    </row>
    <row r="22" spans="1:11" s="21" customFormat="1" ht="30" x14ac:dyDescent="0.2">
      <c r="A22" s="87"/>
      <c r="B22" s="90"/>
      <c r="C22" s="22" t="s">
        <v>6</v>
      </c>
      <c r="D22" s="22"/>
      <c r="E22" s="15">
        <f>'Приложение 4 (новое)'!F38</f>
        <v>81095</v>
      </c>
      <c r="F22" s="15">
        <f>'Приложение 4 (новое)'!G38</f>
        <v>16309</v>
      </c>
      <c r="G22" s="15">
        <f>'Приложение 4 (новое)'!H38</f>
        <v>15742</v>
      </c>
      <c r="H22" s="15">
        <f>'Приложение 4 (новое)'!I38</f>
        <v>16348</v>
      </c>
      <c r="I22" s="15">
        <f>'Приложение 4 (новое)'!J38</f>
        <v>16348</v>
      </c>
      <c r="J22" s="15">
        <f>'Приложение 4 (новое)'!K38</f>
        <v>16348</v>
      </c>
      <c r="K22" s="87"/>
    </row>
    <row r="23" spans="1:11" s="21" customFormat="1" ht="75" x14ac:dyDescent="0.2">
      <c r="A23" s="87"/>
      <c r="B23" s="90"/>
      <c r="C23" s="22" t="s">
        <v>15</v>
      </c>
      <c r="D23" s="22" t="s">
        <v>47</v>
      </c>
      <c r="E23" s="15">
        <f>'Приложение 4 (новое)'!F39</f>
        <v>50947</v>
      </c>
      <c r="F23" s="15">
        <f>'Приложение 4 (новое)'!G39</f>
        <v>8624.6</v>
      </c>
      <c r="G23" s="15">
        <f>'Приложение 4 (новое)'!H39</f>
        <v>9971</v>
      </c>
      <c r="H23" s="15">
        <f>'Приложение 4 (новое)'!I39</f>
        <v>10783.8</v>
      </c>
      <c r="I23" s="15">
        <f>'Приложение 4 (новое)'!J39</f>
        <v>10783.8</v>
      </c>
      <c r="J23" s="15">
        <f>'Приложение 4 (новое)'!K39</f>
        <v>10783.8</v>
      </c>
      <c r="K23" s="87"/>
    </row>
    <row r="24" spans="1:11" s="21" customFormat="1" ht="15" x14ac:dyDescent="0.2">
      <c r="A24" s="88"/>
      <c r="B24" s="91"/>
      <c r="C24" s="22" t="s">
        <v>23</v>
      </c>
      <c r="D24" s="22"/>
      <c r="E24" s="15">
        <f>'Приложение 4 (новое)'!F40</f>
        <v>0</v>
      </c>
      <c r="F24" s="15">
        <f>'Приложение 4 (новое)'!G40</f>
        <v>0</v>
      </c>
      <c r="G24" s="15">
        <f>'Приложение 4 (новое)'!H40</f>
        <v>0</v>
      </c>
      <c r="H24" s="15">
        <f>'Приложение 4 (новое)'!I40</f>
        <v>0</v>
      </c>
      <c r="I24" s="15">
        <f>'Приложение 4 (новое)'!J40</f>
        <v>0</v>
      </c>
      <c r="J24" s="15">
        <f>'Приложение 4 (новое)'!K40</f>
        <v>0</v>
      </c>
      <c r="K24" s="88"/>
    </row>
    <row r="25" spans="1:11" s="21" customFormat="1" ht="30" x14ac:dyDescent="0.2">
      <c r="A25" s="87">
        <f>A21+1</f>
        <v>5</v>
      </c>
      <c r="B25" s="89" t="str">
        <f>'Приложение 4 (новое)'!B46</f>
        <v>Мероприятие 07.01
Обеспечение деятельности муниципальных органов в сфере земельно-имущественных отношений</v>
      </c>
      <c r="C25" s="22" t="s">
        <v>0</v>
      </c>
      <c r="D25" s="22"/>
      <c r="E25" s="15">
        <f>'Приложение 4 (новое)'!F47</f>
        <v>0</v>
      </c>
      <c r="F25" s="15">
        <f>'Приложение 4 (новое)'!G47</f>
        <v>0</v>
      </c>
      <c r="G25" s="15">
        <f>'Приложение 4 (новое)'!H47</f>
        <v>0</v>
      </c>
      <c r="H25" s="15">
        <f>'Приложение 4 (новое)'!I47</f>
        <v>0</v>
      </c>
      <c r="I25" s="15">
        <f>'Приложение 4 (новое)'!J47</f>
        <v>0</v>
      </c>
      <c r="J25" s="15">
        <f>'Приложение 4 (новое)'!K47</f>
        <v>0</v>
      </c>
      <c r="K25" s="101"/>
    </row>
    <row r="26" spans="1:11" s="21" customFormat="1" ht="30" x14ac:dyDescent="0.2">
      <c r="A26" s="87"/>
      <c r="B26" s="90"/>
      <c r="C26" s="22" t="s">
        <v>6</v>
      </c>
      <c r="D26" s="22"/>
      <c r="E26" s="15">
        <f>'Приложение 4 (новое)'!F48</f>
        <v>0</v>
      </c>
      <c r="F26" s="15">
        <f>'Приложение 4 (новое)'!G48</f>
        <v>0</v>
      </c>
      <c r="G26" s="15">
        <f>'Приложение 4 (новое)'!H48</f>
        <v>0</v>
      </c>
      <c r="H26" s="15">
        <f>'Приложение 4 (новое)'!I48</f>
        <v>0</v>
      </c>
      <c r="I26" s="15">
        <f>'Приложение 4 (новое)'!J48</f>
        <v>0</v>
      </c>
      <c r="J26" s="15">
        <f>'Приложение 4 (новое)'!K48</f>
        <v>0</v>
      </c>
      <c r="K26" s="87"/>
    </row>
    <row r="27" spans="1:11" s="21" customFormat="1" ht="75" x14ac:dyDescent="0.2">
      <c r="A27" s="87"/>
      <c r="B27" s="90"/>
      <c r="C27" s="22" t="s">
        <v>15</v>
      </c>
      <c r="D27" s="22" t="s">
        <v>47</v>
      </c>
      <c r="E27" s="15">
        <f>'Приложение 4 (новое)'!F49</f>
        <v>268358.69999999995</v>
      </c>
      <c r="F27" s="15">
        <f>'Приложение 4 (новое)'!G49</f>
        <v>49685.599999999999</v>
      </c>
      <c r="G27" s="15">
        <f>'Приложение 4 (новое)'!H49</f>
        <v>57071.199999999997</v>
      </c>
      <c r="H27" s="15">
        <f>'Приложение 4 (новое)'!I49</f>
        <v>54023.299999999996</v>
      </c>
      <c r="I27" s="15">
        <f>'Приложение 4 (новое)'!J49</f>
        <v>53789.299999999996</v>
      </c>
      <c r="J27" s="15">
        <f>'Приложение 4 (новое)'!K49</f>
        <v>53789.3</v>
      </c>
      <c r="K27" s="87"/>
    </row>
    <row r="28" spans="1:11" s="21" customFormat="1" ht="15" x14ac:dyDescent="0.2">
      <c r="A28" s="88"/>
      <c r="B28" s="91"/>
      <c r="C28" s="22" t="s">
        <v>23</v>
      </c>
      <c r="D28" s="22"/>
      <c r="E28" s="15">
        <f>'Приложение 4 (новое)'!F50</f>
        <v>0</v>
      </c>
      <c r="F28" s="15">
        <f>'Приложение 4 (новое)'!G50</f>
        <v>0</v>
      </c>
      <c r="G28" s="15">
        <f>'Приложение 4 (новое)'!H50</f>
        <v>0</v>
      </c>
      <c r="H28" s="15">
        <f>'Приложение 4 (новое)'!I50</f>
        <v>0</v>
      </c>
      <c r="I28" s="15">
        <f>'Приложение 4 (новое)'!J50</f>
        <v>0</v>
      </c>
      <c r="J28" s="15">
        <f>'Приложение 4 (новое)'!K50</f>
        <v>0</v>
      </c>
      <c r="K28" s="88"/>
    </row>
    <row r="29" spans="1:11" ht="23.25" customHeight="1" x14ac:dyDescent="0.2">
      <c r="A29" s="104" t="str">
        <f>'Приложение 4 (новое)'!A56:M56</f>
        <v>Подпрограмма     III  «Совершенствование муниципальной службы Московской области»</v>
      </c>
      <c r="B29" s="81"/>
      <c r="C29" s="81"/>
      <c r="D29" s="81"/>
      <c r="E29" s="81"/>
      <c r="F29" s="81"/>
      <c r="G29" s="81"/>
      <c r="H29" s="81"/>
      <c r="I29" s="81"/>
      <c r="J29" s="81"/>
      <c r="K29" s="82"/>
    </row>
    <row r="30" spans="1:11" ht="30" x14ac:dyDescent="0.2">
      <c r="A30" s="101">
        <v>1</v>
      </c>
      <c r="B30" s="106" t="str">
        <f>'Приложение 4 (новое)'!B62</f>
        <v>Мероприятие 01.01  
Организация и проведение мероприятий по обучению, переобучению, повышению квалификации и обмену опытом специалистов</v>
      </c>
      <c r="C30" s="22" t="s">
        <v>0</v>
      </c>
      <c r="D30" s="22"/>
      <c r="E30" s="28">
        <f>'Приложение 4 (новое)'!F63</f>
        <v>0</v>
      </c>
      <c r="F30" s="28">
        <f>'Приложение 4 (новое)'!G63</f>
        <v>0</v>
      </c>
      <c r="G30" s="28">
        <f>'Приложение 4 (новое)'!H63</f>
        <v>0</v>
      </c>
      <c r="H30" s="28">
        <f>'Приложение 4 (новое)'!I63</f>
        <v>0</v>
      </c>
      <c r="I30" s="28">
        <f>'Приложение 4 (новое)'!J63</f>
        <v>0</v>
      </c>
      <c r="J30" s="28">
        <f>'Приложение 4 (новое)'!K63</f>
        <v>0</v>
      </c>
      <c r="K30" s="89"/>
    </row>
    <row r="31" spans="1:11" ht="30" x14ac:dyDescent="0.2">
      <c r="A31" s="87"/>
      <c r="B31" s="107"/>
      <c r="C31" s="22" t="s">
        <v>6</v>
      </c>
      <c r="D31" s="22"/>
      <c r="E31" s="28">
        <f>'Приложение 4 (новое)'!F64</f>
        <v>0</v>
      </c>
      <c r="F31" s="28">
        <f>'Приложение 4 (новое)'!G64</f>
        <v>0</v>
      </c>
      <c r="G31" s="28">
        <f>'Приложение 4 (новое)'!H64</f>
        <v>0</v>
      </c>
      <c r="H31" s="28">
        <f>'Приложение 4 (новое)'!I64</f>
        <v>0</v>
      </c>
      <c r="I31" s="28">
        <f>'Приложение 4 (новое)'!J64</f>
        <v>0</v>
      </c>
      <c r="J31" s="28">
        <f>'Приложение 4 (новое)'!K64</f>
        <v>0</v>
      </c>
      <c r="K31" s="90"/>
    </row>
    <row r="32" spans="1:11" ht="60" x14ac:dyDescent="0.2">
      <c r="A32" s="87"/>
      <c r="B32" s="107"/>
      <c r="C32" s="22" t="s">
        <v>15</v>
      </c>
      <c r="D32" s="22" t="s">
        <v>33</v>
      </c>
      <c r="E32" s="28">
        <f>'Приложение 4 (новое)'!F65</f>
        <v>1490</v>
      </c>
      <c r="F32" s="28">
        <f>'Приложение 4 (новое)'!G65</f>
        <v>420</v>
      </c>
      <c r="G32" s="28">
        <f>'Приложение 4 (новое)'!H65</f>
        <v>50</v>
      </c>
      <c r="H32" s="28">
        <f>'Приложение 4 (новое)'!I65</f>
        <v>220</v>
      </c>
      <c r="I32" s="28">
        <f>'Приложение 4 (новое)'!J65</f>
        <v>400</v>
      </c>
      <c r="J32" s="28">
        <f>'Приложение 4 (новое)'!K65</f>
        <v>400</v>
      </c>
      <c r="K32" s="90"/>
    </row>
    <row r="33" spans="1:11" ht="15" x14ac:dyDescent="0.2">
      <c r="A33" s="88"/>
      <c r="B33" s="108"/>
      <c r="C33" s="22" t="s">
        <v>23</v>
      </c>
      <c r="D33" s="22"/>
      <c r="E33" s="28">
        <f>'Приложение 4 (новое)'!F66</f>
        <v>0</v>
      </c>
      <c r="F33" s="28">
        <f>'Приложение 4 (новое)'!G66</f>
        <v>0</v>
      </c>
      <c r="G33" s="28">
        <f>'Приложение 4 (новое)'!H66</f>
        <v>0</v>
      </c>
      <c r="H33" s="28">
        <f>'Приложение 4 (новое)'!I66</f>
        <v>0</v>
      </c>
      <c r="I33" s="28">
        <f>'Приложение 4 (новое)'!J66</f>
        <v>0</v>
      </c>
      <c r="J33" s="28">
        <f>'Приложение 4 (новое)'!K66</f>
        <v>0</v>
      </c>
      <c r="K33" s="91"/>
    </row>
    <row r="34" spans="1:11" ht="30" x14ac:dyDescent="0.2">
      <c r="A34" s="101">
        <f>A30+1</f>
        <v>2</v>
      </c>
      <c r="B34" s="89" t="str">
        <f>'Приложение 4 (новое)'!B67</f>
        <v xml:space="preserve">Мероприятие 01.02  
Организация работы по повышению квалификации муниципальных служащих и работников муниципальных учреждений, в т.ч. участие в краткосрочных семинарах                 </v>
      </c>
      <c r="C34" s="22" t="s">
        <v>0</v>
      </c>
      <c r="D34" s="22"/>
      <c r="E34" s="28">
        <f>'Приложение 4 (новое)'!F68</f>
        <v>0</v>
      </c>
      <c r="F34" s="28">
        <f>'Приложение 4 (новое)'!G68</f>
        <v>0</v>
      </c>
      <c r="G34" s="28">
        <f>'Приложение 4 (новое)'!H68</f>
        <v>0</v>
      </c>
      <c r="H34" s="28">
        <f>'Приложение 4 (новое)'!I68</f>
        <v>0</v>
      </c>
      <c r="I34" s="28">
        <f>'Приложение 4 (новое)'!J68</f>
        <v>0</v>
      </c>
      <c r="J34" s="28">
        <f>'Приложение 4 (новое)'!K68</f>
        <v>0</v>
      </c>
      <c r="K34" s="89"/>
    </row>
    <row r="35" spans="1:11" ht="30" x14ac:dyDescent="0.2">
      <c r="A35" s="87"/>
      <c r="B35" s="90"/>
      <c r="C35" s="22" t="s">
        <v>6</v>
      </c>
      <c r="D35" s="22"/>
      <c r="E35" s="28">
        <f>'Приложение 4 (новое)'!F69</f>
        <v>0</v>
      </c>
      <c r="F35" s="28">
        <f>'Приложение 4 (новое)'!G69</f>
        <v>0</v>
      </c>
      <c r="G35" s="28">
        <f>'Приложение 4 (новое)'!H69</f>
        <v>0</v>
      </c>
      <c r="H35" s="28">
        <f>'Приложение 4 (новое)'!I69</f>
        <v>0</v>
      </c>
      <c r="I35" s="28">
        <f>'Приложение 4 (новое)'!J69</f>
        <v>0</v>
      </c>
      <c r="J35" s="28">
        <f>'Приложение 4 (новое)'!K69</f>
        <v>0</v>
      </c>
      <c r="K35" s="90"/>
    </row>
    <row r="36" spans="1:11" ht="60" x14ac:dyDescent="0.2">
      <c r="A36" s="87"/>
      <c r="B36" s="90"/>
      <c r="C36" s="22" t="s">
        <v>15</v>
      </c>
      <c r="D36" s="22" t="s">
        <v>33</v>
      </c>
      <c r="E36" s="28">
        <f>'Приложение 4 (новое)'!F70</f>
        <v>1410</v>
      </c>
      <c r="F36" s="28">
        <f>'Приложение 4 (новое)'!G70</f>
        <v>180</v>
      </c>
      <c r="G36" s="28">
        <f>'Приложение 4 (новое)'!H70</f>
        <v>450</v>
      </c>
      <c r="H36" s="28">
        <f>'Приложение 4 (новое)'!I70</f>
        <v>380</v>
      </c>
      <c r="I36" s="28">
        <f>'Приложение 4 (новое)'!J70</f>
        <v>200</v>
      </c>
      <c r="J36" s="28">
        <f>'Приложение 4 (новое)'!K70</f>
        <v>200</v>
      </c>
      <c r="K36" s="90"/>
    </row>
    <row r="37" spans="1:11" ht="15" x14ac:dyDescent="0.2">
      <c r="A37" s="88"/>
      <c r="B37" s="91"/>
      <c r="C37" s="22" t="s">
        <v>23</v>
      </c>
      <c r="D37" s="22"/>
      <c r="E37" s="28">
        <f>'Приложение 4 (новое)'!F71</f>
        <v>0</v>
      </c>
      <c r="F37" s="28">
        <f>'Приложение 4 (новое)'!G71</f>
        <v>0</v>
      </c>
      <c r="G37" s="28">
        <f>'Приложение 4 (новое)'!H71</f>
        <v>0</v>
      </c>
      <c r="H37" s="28">
        <f>'Приложение 4 (новое)'!I71</f>
        <v>0</v>
      </c>
      <c r="I37" s="28">
        <f>'Приложение 4 (новое)'!J71</f>
        <v>0</v>
      </c>
      <c r="J37" s="28">
        <f>'Приложение 4 (новое)'!K71</f>
        <v>0</v>
      </c>
      <c r="K37" s="91"/>
    </row>
    <row r="38" spans="1:11" ht="32.25" customHeight="1" x14ac:dyDescent="0.2">
      <c r="A38" s="104" t="str">
        <f>'Приложение 4 (новое)'!A77:M77</f>
        <v>Подпрограмма     IV  «Управление муниципальными финансами »</v>
      </c>
      <c r="B38" s="81"/>
      <c r="C38" s="81"/>
      <c r="D38" s="81"/>
      <c r="E38" s="81"/>
      <c r="F38" s="81"/>
      <c r="G38" s="81"/>
      <c r="H38" s="81"/>
      <c r="I38" s="81"/>
      <c r="J38" s="81"/>
      <c r="K38" s="82"/>
    </row>
    <row r="39" spans="1:11" ht="30" x14ac:dyDescent="0.2">
      <c r="A39" s="101">
        <v>1</v>
      </c>
      <c r="B39" s="106" t="str">
        <f>'Приложение 4 (новое)'!B83</f>
        <v>Мероприятие 01.01 
Разработка мероприятий, направленных на увеличение доходов и снижение задолженности по налоговым платежам</v>
      </c>
      <c r="C39" s="22" t="s">
        <v>0</v>
      </c>
      <c r="D39" s="22"/>
      <c r="E39" s="92" t="str">
        <f>'Приложение 4 (новое)'!E83</f>
        <v>В пределах средств, выделенных на обеспечение деятельности</v>
      </c>
      <c r="F39" s="93"/>
      <c r="G39" s="93"/>
      <c r="H39" s="93"/>
      <c r="I39" s="93"/>
      <c r="J39" s="94"/>
      <c r="K39" s="89"/>
    </row>
    <row r="40" spans="1:11" ht="30" x14ac:dyDescent="0.2">
      <c r="A40" s="87"/>
      <c r="B40" s="107"/>
      <c r="C40" s="22" t="s">
        <v>6</v>
      </c>
      <c r="D40" s="22"/>
      <c r="E40" s="95"/>
      <c r="F40" s="96"/>
      <c r="G40" s="96"/>
      <c r="H40" s="96"/>
      <c r="I40" s="96"/>
      <c r="J40" s="97"/>
      <c r="K40" s="90"/>
    </row>
    <row r="41" spans="1:11" ht="45" x14ac:dyDescent="0.2">
      <c r="A41" s="87"/>
      <c r="B41" s="107"/>
      <c r="C41" s="22" t="s">
        <v>15</v>
      </c>
      <c r="D41" s="22"/>
      <c r="E41" s="95"/>
      <c r="F41" s="96"/>
      <c r="G41" s="96"/>
      <c r="H41" s="96"/>
      <c r="I41" s="96"/>
      <c r="J41" s="97"/>
      <c r="K41" s="90"/>
    </row>
    <row r="42" spans="1:11" ht="15" x14ac:dyDescent="0.2">
      <c r="A42" s="88"/>
      <c r="B42" s="108"/>
      <c r="C42" s="22" t="s">
        <v>23</v>
      </c>
      <c r="D42" s="22"/>
      <c r="E42" s="98"/>
      <c r="F42" s="99"/>
      <c r="G42" s="99"/>
      <c r="H42" s="99"/>
      <c r="I42" s="99"/>
      <c r="J42" s="100"/>
      <c r="K42" s="91"/>
    </row>
    <row r="43" spans="1:11" ht="30" x14ac:dyDescent="0.2">
      <c r="A43" s="101">
        <f>A39+1</f>
        <v>2</v>
      </c>
      <c r="B43" s="89" t="str">
        <f>'Приложение 4 (новое)'!B88</f>
        <v>Мероприятие 01.02 
Осуществление мониторинга поступлений налоговых и неналоговых доходов местного бюджета</v>
      </c>
      <c r="C43" s="22" t="s">
        <v>0</v>
      </c>
      <c r="D43" s="22"/>
      <c r="E43" s="92" t="str">
        <f>'Приложение 4 (новое)'!E88</f>
        <v>В пределах средств, выделенных на обеспечение деятельности</v>
      </c>
      <c r="F43" s="93"/>
      <c r="G43" s="93"/>
      <c r="H43" s="93"/>
      <c r="I43" s="93"/>
      <c r="J43" s="94"/>
      <c r="K43" s="89"/>
    </row>
    <row r="44" spans="1:11" ht="30" x14ac:dyDescent="0.2">
      <c r="A44" s="87"/>
      <c r="B44" s="90"/>
      <c r="C44" s="22" t="s">
        <v>6</v>
      </c>
      <c r="D44" s="22"/>
      <c r="E44" s="95"/>
      <c r="F44" s="96"/>
      <c r="G44" s="96"/>
      <c r="H44" s="96"/>
      <c r="I44" s="96"/>
      <c r="J44" s="97"/>
      <c r="K44" s="90"/>
    </row>
    <row r="45" spans="1:11" ht="45" x14ac:dyDescent="0.2">
      <c r="A45" s="87"/>
      <c r="B45" s="90"/>
      <c r="C45" s="22" t="s">
        <v>15</v>
      </c>
      <c r="D45" s="22"/>
      <c r="E45" s="95"/>
      <c r="F45" s="96"/>
      <c r="G45" s="96"/>
      <c r="H45" s="96"/>
      <c r="I45" s="96"/>
      <c r="J45" s="97"/>
      <c r="K45" s="90"/>
    </row>
    <row r="46" spans="1:11" ht="15" x14ac:dyDescent="0.2">
      <c r="A46" s="88"/>
      <c r="B46" s="91"/>
      <c r="C46" s="22" t="s">
        <v>23</v>
      </c>
      <c r="D46" s="22"/>
      <c r="E46" s="98"/>
      <c r="F46" s="99"/>
      <c r="G46" s="99"/>
      <c r="H46" s="99"/>
      <c r="I46" s="99"/>
      <c r="J46" s="100"/>
      <c r="K46" s="91"/>
    </row>
    <row r="47" spans="1:11" ht="30" x14ac:dyDescent="0.2">
      <c r="A47" s="101">
        <f>A43+1</f>
        <v>3</v>
      </c>
      <c r="B47" s="89" t="str">
        <f>'Приложение 4 (новое)'!B93</f>
        <v>Мероприятие 01.03
Формирование прогноза поступлений налоговых и неналоговых доходов в местный бюджет на предстоящий месяц с разбивкой по дням в целях детального прогнозирования ассигнований для финансирования социально значимых расходов</v>
      </c>
      <c r="C47" s="22" t="s">
        <v>0</v>
      </c>
      <c r="D47" s="22"/>
      <c r="E47" s="92" t="str">
        <f>'Приложение 4 (новое)'!E93</f>
        <v>В пределах средств, выделенных на обеспечение деятельности</v>
      </c>
      <c r="F47" s="93"/>
      <c r="G47" s="93"/>
      <c r="H47" s="93"/>
      <c r="I47" s="93"/>
      <c r="J47" s="94"/>
      <c r="K47" s="89"/>
    </row>
    <row r="48" spans="1:11" ht="30" x14ac:dyDescent="0.2">
      <c r="A48" s="87"/>
      <c r="B48" s="90"/>
      <c r="C48" s="22" t="s">
        <v>6</v>
      </c>
      <c r="D48" s="22"/>
      <c r="E48" s="95"/>
      <c r="F48" s="96"/>
      <c r="G48" s="96"/>
      <c r="H48" s="96"/>
      <c r="I48" s="96"/>
      <c r="J48" s="97"/>
      <c r="K48" s="90"/>
    </row>
    <row r="49" spans="1:11" ht="45" x14ac:dyDescent="0.2">
      <c r="A49" s="87"/>
      <c r="B49" s="90"/>
      <c r="C49" s="22" t="s">
        <v>15</v>
      </c>
      <c r="D49" s="22"/>
      <c r="E49" s="95"/>
      <c r="F49" s="96"/>
      <c r="G49" s="96"/>
      <c r="H49" s="96"/>
      <c r="I49" s="96"/>
      <c r="J49" s="97"/>
      <c r="K49" s="90"/>
    </row>
    <row r="50" spans="1:11" ht="15" x14ac:dyDescent="0.2">
      <c r="A50" s="88"/>
      <c r="B50" s="91"/>
      <c r="C50" s="22" t="s">
        <v>23</v>
      </c>
      <c r="D50" s="22"/>
      <c r="E50" s="98"/>
      <c r="F50" s="99"/>
      <c r="G50" s="99"/>
      <c r="H50" s="99"/>
      <c r="I50" s="99"/>
      <c r="J50" s="100"/>
      <c r="K50" s="91"/>
    </row>
    <row r="51" spans="1:11" ht="30" x14ac:dyDescent="0.2">
      <c r="A51" s="101">
        <f>A47+1</f>
        <v>4</v>
      </c>
      <c r="B51" s="89" t="str">
        <f>'Приложение 4 (новое)'!B98</f>
        <v>Мероприятие 01.04 
Проведение работы с главными администраторами по представлению прогноза поступления доходов и аналитических материалов по исполнению бюджета</v>
      </c>
      <c r="C51" s="22" t="s">
        <v>0</v>
      </c>
      <c r="D51" s="22"/>
      <c r="E51" s="92" t="str">
        <f>'Приложение 4 (новое)'!E98</f>
        <v>В пределах средств, выделенных на обеспечение деятельности</v>
      </c>
      <c r="F51" s="93"/>
      <c r="G51" s="93"/>
      <c r="H51" s="93"/>
      <c r="I51" s="93"/>
      <c r="J51" s="94"/>
      <c r="K51" s="89"/>
    </row>
    <row r="52" spans="1:11" ht="30" x14ac:dyDescent="0.2">
      <c r="A52" s="87"/>
      <c r="B52" s="90"/>
      <c r="C52" s="22" t="s">
        <v>6</v>
      </c>
      <c r="D52" s="22"/>
      <c r="E52" s="95"/>
      <c r="F52" s="96"/>
      <c r="G52" s="96"/>
      <c r="H52" s="96"/>
      <c r="I52" s="96"/>
      <c r="J52" s="97"/>
      <c r="K52" s="90"/>
    </row>
    <row r="53" spans="1:11" ht="45" x14ac:dyDescent="0.2">
      <c r="A53" s="87"/>
      <c r="B53" s="90"/>
      <c r="C53" s="22" t="s">
        <v>15</v>
      </c>
      <c r="D53" s="22"/>
      <c r="E53" s="95"/>
      <c r="F53" s="96"/>
      <c r="G53" s="96"/>
      <c r="H53" s="96"/>
      <c r="I53" s="96"/>
      <c r="J53" s="97"/>
      <c r="K53" s="90"/>
    </row>
    <row r="54" spans="1:11" ht="15" x14ac:dyDescent="0.2">
      <c r="A54" s="88"/>
      <c r="B54" s="91"/>
      <c r="C54" s="22" t="s">
        <v>23</v>
      </c>
      <c r="D54" s="22"/>
      <c r="E54" s="98"/>
      <c r="F54" s="99"/>
      <c r="G54" s="99"/>
      <c r="H54" s="99"/>
      <c r="I54" s="99"/>
      <c r="J54" s="100"/>
      <c r="K54" s="91"/>
    </row>
    <row r="55" spans="1:11" ht="30" x14ac:dyDescent="0.2">
      <c r="A55" s="101">
        <f>A51+1</f>
        <v>5</v>
      </c>
      <c r="B55" s="89" t="str">
        <f>'Приложение 4 (новое)'!B108</f>
        <v>Мероприятие 05.01
Мониторинг и оценка качества управления муниципальными финансами</v>
      </c>
      <c r="C55" s="22" t="s">
        <v>0</v>
      </c>
      <c r="D55" s="22"/>
      <c r="E55" s="92" t="str">
        <f>'Приложение 4 (новое)'!E108</f>
        <v>В пределах средств, выделенных на обеспечение деятельности</v>
      </c>
      <c r="F55" s="93"/>
      <c r="G55" s="93"/>
      <c r="H55" s="93"/>
      <c r="I55" s="93"/>
      <c r="J55" s="94"/>
      <c r="K55" s="89"/>
    </row>
    <row r="56" spans="1:11" ht="30" x14ac:dyDescent="0.2">
      <c r="A56" s="87"/>
      <c r="B56" s="90"/>
      <c r="C56" s="22" t="s">
        <v>6</v>
      </c>
      <c r="D56" s="22"/>
      <c r="E56" s="95"/>
      <c r="F56" s="96"/>
      <c r="G56" s="96"/>
      <c r="H56" s="96"/>
      <c r="I56" s="96"/>
      <c r="J56" s="97"/>
      <c r="K56" s="90"/>
    </row>
    <row r="57" spans="1:11" ht="45" x14ac:dyDescent="0.2">
      <c r="A57" s="87"/>
      <c r="B57" s="90"/>
      <c r="C57" s="22" t="s">
        <v>15</v>
      </c>
      <c r="D57" s="22"/>
      <c r="E57" s="95"/>
      <c r="F57" s="96"/>
      <c r="G57" s="96"/>
      <c r="H57" s="96"/>
      <c r="I57" s="96"/>
      <c r="J57" s="97"/>
      <c r="K57" s="90"/>
    </row>
    <row r="58" spans="1:11" ht="15" x14ac:dyDescent="0.2">
      <c r="A58" s="88"/>
      <c r="B58" s="91"/>
      <c r="C58" s="22" t="s">
        <v>23</v>
      </c>
      <c r="D58" s="22"/>
      <c r="E58" s="98"/>
      <c r="F58" s="99"/>
      <c r="G58" s="99"/>
      <c r="H58" s="99"/>
      <c r="I58" s="99"/>
      <c r="J58" s="100"/>
      <c r="K58" s="91"/>
    </row>
    <row r="59" spans="1:11" ht="30" x14ac:dyDescent="0.2">
      <c r="A59" s="87">
        <v>6</v>
      </c>
      <c r="B59" s="89" t="str">
        <f>'Приложение 4 (новое)'!B118</f>
        <v>Мероприятие 06.01
Обслуживание муниципального долга по бюджетным кредитам</v>
      </c>
      <c r="C59" s="22" t="s">
        <v>0</v>
      </c>
      <c r="D59" s="22"/>
      <c r="E59" s="16">
        <f>'Приложение 4 (новое)'!F119</f>
        <v>0</v>
      </c>
      <c r="F59" s="16">
        <f>'Приложение 4 (новое)'!G119</f>
        <v>0</v>
      </c>
      <c r="G59" s="16">
        <f>'Приложение 4 (новое)'!H119</f>
        <v>0</v>
      </c>
      <c r="H59" s="16">
        <f>'Приложение 4 (новое)'!I119</f>
        <v>0</v>
      </c>
      <c r="I59" s="16">
        <f>'Приложение 4 (новое)'!J119</f>
        <v>0</v>
      </c>
      <c r="J59" s="16">
        <f>'Приложение 4 (новое)'!K119</f>
        <v>0</v>
      </c>
      <c r="K59" s="90"/>
    </row>
    <row r="60" spans="1:11" ht="30" x14ac:dyDescent="0.2">
      <c r="A60" s="87"/>
      <c r="B60" s="115"/>
      <c r="C60" s="22" t="s">
        <v>6</v>
      </c>
      <c r="D60" s="22"/>
      <c r="E60" s="16">
        <f>'Приложение 4 (новое)'!F120</f>
        <v>0</v>
      </c>
      <c r="F60" s="16">
        <f>'Приложение 4 (новое)'!G120</f>
        <v>0</v>
      </c>
      <c r="G60" s="16">
        <f>'Приложение 4 (новое)'!H120</f>
        <v>0</v>
      </c>
      <c r="H60" s="16">
        <f>'Приложение 4 (новое)'!I120</f>
        <v>0</v>
      </c>
      <c r="I60" s="16">
        <f>'Приложение 4 (новое)'!J120</f>
        <v>0</v>
      </c>
      <c r="J60" s="16">
        <f>'Приложение 4 (новое)'!K120</f>
        <v>0</v>
      </c>
      <c r="K60" s="90"/>
    </row>
    <row r="61" spans="1:11" ht="45" x14ac:dyDescent="0.2">
      <c r="A61" s="87"/>
      <c r="B61" s="115"/>
      <c r="C61" s="22" t="s">
        <v>15</v>
      </c>
      <c r="D61" s="22"/>
      <c r="E61" s="16">
        <f>'Приложение 4 (новое)'!F121</f>
        <v>0</v>
      </c>
      <c r="F61" s="16">
        <f>'Приложение 4 (новое)'!G121</f>
        <v>0</v>
      </c>
      <c r="G61" s="16">
        <f>'Приложение 4 (новое)'!H121</f>
        <v>0</v>
      </c>
      <c r="H61" s="16">
        <f>'Приложение 4 (новое)'!I121</f>
        <v>0</v>
      </c>
      <c r="I61" s="16">
        <f>'Приложение 4 (новое)'!J121</f>
        <v>0</v>
      </c>
      <c r="J61" s="16">
        <f>'Приложение 4 (новое)'!K121</f>
        <v>0</v>
      </c>
      <c r="K61" s="90"/>
    </row>
    <row r="62" spans="1:11" ht="15" x14ac:dyDescent="0.2">
      <c r="A62" s="88"/>
      <c r="B62" s="116"/>
      <c r="C62" s="22" t="s">
        <v>23</v>
      </c>
      <c r="D62" s="22"/>
      <c r="E62" s="16">
        <f>'Приложение 4 (новое)'!F122</f>
        <v>0</v>
      </c>
      <c r="F62" s="16">
        <f>'Приложение 4 (новое)'!G122</f>
        <v>0</v>
      </c>
      <c r="G62" s="16">
        <f>'Приложение 4 (новое)'!H122</f>
        <v>0</v>
      </c>
      <c r="H62" s="16">
        <f>'Приложение 4 (новое)'!I122</f>
        <v>0</v>
      </c>
      <c r="I62" s="16">
        <f>'Приложение 4 (новое)'!J122</f>
        <v>0</v>
      </c>
      <c r="J62" s="16">
        <f>'Приложение 4 (новое)'!K122</f>
        <v>0</v>
      </c>
      <c r="K62" s="91"/>
    </row>
    <row r="63" spans="1:11" ht="30" x14ac:dyDescent="0.2">
      <c r="A63" s="87">
        <v>7</v>
      </c>
      <c r="B63" s="89" t="str">
        <f>'Приложение 4 (новое)'!B123</f>
        <v>Мероприятие 06.02
Обслуживание муниципального долга по коммерческим кредитам</v>
      </c>
      <c r="C63" s="22" t="s">
        <v>0</v>
      </c>
      <c r="D63" s="22"/>
      <c r="E63" s="16">
        <f>'Приложение 4 (новое)'!F124</f>
        <v>0</v>
      </c>
      <c r="F63" s="16">
        <f>'Приложение 4 (новое)'!G124</f>
        <v>0</v>
      </c>
      <c r="G63" s="16">
        <f>'Приложение 4 (новое)'!H124</f>
        <v>0</v>
      </c>
      <c r="H63" s="16">
        <f>'Приложение 4 (новое)'!I124</f>
        <v>0</v>
      </c>
      <c r="I63" s="16">
        <f>'Приложение 4 (новое)'!J124</f>
        <v>0</v>
      </c>
      <c r="J63" s="16">
        <f>'Приложение 4 (новое)'!K124</f>
        <v>0</v>
      </c>
      <c r="K63" s="90"/>
    </row>
    <row r="64" spans="1:11" ht="30" x14ac:dyDescent="0.2">
      <c r="A64" s="87"/>
      <c r="B64" s="115"/>
      <c r="C64" s="22" t="s">
        <v>6</v>
      </c>
      <c r="D64" s="22"/>
      <c r="E64" s="16">
        <f>'Приложение 4 (новое)'!F125</f>
        <v>0</v>
      </c>
      <c r="F64" s="16">
        <f>'Приложение 4 (новое)'!G125</f>
        <v>0</v>
      </c>
      <c r="G64" s="16">
        <f>'Приложение 4 (новое)'!H125</f>
        <v>0</v>
      </c>
      <c r="H64" s="16">
        <f>'Приложение 4 (новое)'!I125</f>
        <v>0</v>
      </c>
      <c r="I64" s="16">
        <f>'Приложение 4 (новое)'!J125</f>
        <v>0</v>
      </c>
      <c r="J64" s="16">
        <f>'Приложение 4 (новое)'!K125</f>
        <v>0</v>
      </c>
      <c r="K64" s="90"/>
    </row>
    <row r="65" spans="1:11" ht="60" x14ac:dyDescent="0.2">
      <c r="A65" s="87"/>
      <c r="B65" s="115"/>
      <c r="C65" s="22" t="s">
        <v>15</v>
      </c>
      <c r="D65" s="22" t="s">
        <v>33</v>
      </c>
      <c r="E65" s="16">
        <f>'Приложение 4 (новое)'!F126</f>
        <v>334930</v>
      </c>
      <c r="F65" s="16">
        <f>'Приложение 4 (новое)'!G126</f>
        <v>51529.000000000015</v>
      </c>
      <c r="G65" s="16">
        <f>'Приложение 4 (новое)'!H126</f>
        <v>39527</v>
      </c>
      <c r="H65" s="16">
        <f>'Приложение 4 (новое)'!I126</f>
        <v>43874.000000000007</v>
      </c>
      <c r="I65" s="16">
        <f>'Приложение 4 (новое)'!J126</f>
        <v>100000</v>
      </c>
      <c r="J65" s="16">
        <f>'Приложение 4 (новое)'!K126</f>
        <v>100000</v>
      </c>
      <c r="K65" s="90"/>
    </row>
    <row r="66" spans="1:11" ht="15" x14ac:dyDescent="0.2">
      <c r="A66" s="88"/>
      <c r="B66" s="116"/>
      <c r="C66" s="22" t="s">
        <v>23</v>
      </c>
      <c r="D66" s="22"/>
      <c r="E66" s="16">
        <f>'Приложение 4 (новое)'!F127</f>
        <v>0</v>
      </c>
      <c r="F66" s="16">
        <f>'Приложение 4 (новое)'!G127</f>
        <v>0</v>
      </c>
      <c r="G66" s="16">
        <f>'Приложение 4 (новое)'!H127</f>
        <v>0</v>
      </c>
      <c r="H66" s="16">
        <f>'Приложение 4 (новое)'!I127</f>
        <v>0</v>
      </c>
      <c r="I66" s="16">
        <f>'Приложение 4 (новое)'!J127</f>
        <v>0</v>
      </c>
      <c r="J66" s="16">
        <f>'Приложение 4 (новое)'!K127</f>
        <v>0</v>
      </c>
      <c r="K66" s="91"/>
    </row>
    <row r="67" spans="1:11" s="27" customFormat="1" ht="30" x14ac:dyDescent="0.2">
      <c r="A67" s="87">
        <v>8</v>
      </c>
      <c r="B67" s="89" t="str">
        <f>'Приложение 4 (новое)'!B133</f>
        <v>Мероприятие 07.01
Проведение анализа сложившейся просроченной кредиторской задолженности</v>
      </c>
      <c r="C67" s="22" t="s">
        <v>0</v>
      </c>
      <c r="D67" s="22"/>
      <c r="E67" s="117" t="str">
        <f>'Приложение 4 (новое)'!E133</f>
        <v>В пределах средств, выделенных на обеспечение деятельности</v>
      </c>
      <c r="F67" s="118"/>
      <c r="G67" s="118"/>
      <c r="H67" s="118"/>
      <c r="I67" s="118"/>
      <c r="J67" s="119"/>
      <c r="K67" s="90"/>
    </row>
    <row r="68" spans="1:11" s="27" customFormat="1" ht="30" x14ac:dyDescent="0.2">
      <c r="A68" s="87"/>
      <c r="B68" s="115"/>
      <c r="C68" s="22" t="s">
        <v>6</v>
      </c>
      <c r="D68" s="22"/>
      <c r="E68" s="120"/>
      <c r="F68" s="121"/>
      <c r="G68" s="121"/>
      <c r="H68" s="121"/>
      <c r="I68" s="121"/>
      <c r="J68" s="122"/>
      <c r="K68" s="90"/>
    </row>
    <row r="69" spans="1:11" s="27" customFormat="1" ht="45" x14ac:dyDescent="0.2">
      <c r="A69" s="87"/>
      <c r="B69" s="115"/>
      <c r="C69" s="22" t="s">
        <v>15</v>
      </c>
      <c r="D69" s="22"/>
      <c r="E69" s="120"/>
      <c r="F69" s="121"/>
      <c r="G69" s="121"/>
      <c r="H69" s="121"/>
      <c r="I69" s="121"/>
      <c r="J69" s="122"/>
      <c r="K69" s="90"/>
    </row>
    <row r="70" spans="1:11" s="27" customFormat="1" ht="15" x14ac:dyDescent="0.2">
      <c r="A70" s="88"/>
      <c r="B70" s="116"/>
      <c r="C70" s="22" t="s">
        <v>23</v>
      </c>
      <c r="D70" s="22"/>
      <c r="E70" s="123"/>
      <c r="F70" s="124"/>
      <c r="G70" s="124"/>
      <c r="H70" s="124"/>
      <c r="I70" s="124"/>
      <c r="J70" s="125"/>
      <c r="K70" s="91"/>
    </row>
    <row r="71" spans="1:11" s="27" customFormat="1" ht="30" x14ac:dyDescent="0.2">
      <c r="A71" s="87">
        <v>9</v>
      </c>
      <c r="B71" s="89" t="str">
        <f>'Приложение 4 (новое)'!B138</f>
        <v>Мероприятие 07.02
Инвентаризация просроченной кредиторской задолженности</v>
      </c>
      <c r="C71" s="22" t="s">
        <v>0</v>
      </c>
      <c r="D71" s="22"/>
      <c r="E71" s="117" t="str">
        <f>'Приложение 4 (новое)'!E138</f>
        <v>В пределах средств, выделенных на обеспечение деятельности</v>
      </c>
      <c r="F71" s="118"/>
      <c r="G71" s="118"/>
      <c r="H71" s="118"/>
      <c r="I71" s="118"/>
      <c r="J71" s="119"/>
      <c r="K71" s="90"/>
    </row>
    <row r="72" spans="1:11" s="27" customFormat="1" ht="30" x14ac:dyDescent="0.2">
      <c r="A72" s="87"/>
      <c r="B72" s="115"/>
      <c r="C72" s="22" t="s">
        <v>6</v>
      </c>
      <c r="D72" s="22"/>
      <c r="E72" s="120"/>
      <c r="F72" s="121"/>
      <c r="G72" s="121"/>
      <c r="H72" s="121"/>
      <c r="I72" s="121"/>
      <c r="J72" s="122"/>
      <c r="K72" s="90"/>
    </row>
    <row r="73" spans="1:11" s="27" customFormat="1" ht="45" x14ac:dyDescent="0.2">
      <c r="A73" s="87"/>
      <c r="B73" s="115"/>
      <c r="C73" s="22" t="s">
        <v>15</v>
      </c>
      <c r="D73" s="22"/>
      <c r="E73" s="120"/>
      <c r="F73" s="121"/>
      <c r="G73" s="121"/>
      <c r="H73" s="121"/>
      <c r="I73" s="121"/>
      <c r="J73" s="122"/>
      <c r="K73" s="90"/>
    </row>
    <row r="74" spans="1:11" s="27" customFormat="1" ht="15" x14ac:dyDescent="0.2">
      <c r="A74" s="88"/>
      <c r="B74" s="116"/>
      <c r="C74" s="22" t="s">
        <v>23</v>
      </c>
      <c r="D74" s="22"/>
      <c r="E74" s="123"/>
      <c r="F74" s="124"/>
      <c r="G74" s="124"/>
      <c r="H74" s="124"/>
      <c r="I74" s="124"/>
      <c r="J74" s="125"/>
      <c r="K74" s="91"/>
    </row>
    <row r="75" spans="1:11" ht="27" customHeight="1" x14ac:dyDescent="0.2">
      <c r="A75" s="104" t="str">
        <f>'Приложение 4 (новое)'!A148</f>
        <v>Подпрограмма     V  «Обеспечивающая подпрограмма»</v>
      </c>
      <c r="B75" s="81"/>
      <c r="C75" s="81"/>
      <c r="D75" s="81"/>
      <c r="E75" s="81"/>
      <c r="F75" s="81"/>
      <c r="G75" s="81"/>
      <c r="H75" s="81"/>
      <c r="I75" s="81"/>
      <c r="J75" s="81"/>
      <c r="K75" s="82"/>
    </row>
    <row r="76" spans="1:11" ht="30" x14ac:dyDescent="0.2">
      <c r="A76" s="87">
        <v>1</v>
      </c>
      <c r="B76" s="106" t="str">
        <f>'Приложение 4 (новое)'!B154</f>
        <v>Мероприятие 01.01 
Функционирование высшего должностного лица</v>
      </c>
      <c r="C76" s="22" t="s">
        <v>0</v>
      </c>
      <c r="D76" s="22"/>
      <c r="E76" s="15">
        <f>'Приложение 4 (новое)'!F155</f>
        <v>0</v>
      </c>
      <c r="F76" s="15">
        <f>'Приложение 4 (новое)'!G155</f>
        <v>0</v>
      </c>
      <c r="G76" s="15">
        <f>'Приложение 4 (новое)'!H155</f>
        <v>0</v>
      </c>
      <c r="H76" s="15">
        <f>'Приложение 4 (новое)'!I155</f>
        <v>0</v>
      </c>
      <c r="I76" s="15">
        <f>'Приложение 4 (новое)'!J155</f>
        <v>0</v>
      </c>
      <c r="J76" s="15">
        <f>'Приложение 4 (новое)'!K155</f>
        <v>0</v>
      </c>
      <c r="K76" s="90"/>
    </row>
    <row r="77" spans="1:11" ht="30" x14ac:dyDescent="0.2">
      <c r="A77" s="87"/>
      <c r="B77" s="90"/>
      <c r="C77" s="22" t="s">
        <v>6</v>
      </c>
      <c r="D77" s="22"/>
      <c r="E77" s="15">
        <f>'Приложение 4 (новое)'!F156</f>
        <v>0</v>
      </c>
      <c r="F77" s="15">
        <f>'Приложение 4 (новое)'!G156</f>
        <v>0</v>
      </c>
      <c r="G77" s="15">
        <f>'Приложение 4 (новое)'!H156</f>
        <v>0</v>
      </c>
      <c r="H77" s="15">
        <f>'Приложение 4 (новое)'!I156</f>
        <v>0</v>
      </c>
      <c r="I77" s="15">
        <f>'Приложение 4 (новое)'!J156</f>
        <v>0</v>
      </c>
      <c r="J77" s="15">
        <f>'Приложение 4 (новое)'!K156</f>
        <v>0</v>
      </c>
      <c r="K77" s="90"/>
    </row>
    <row r="78" spans="1:11" ht="60" x14ac:dyDescent="0.2">
      <c r="A78" s="87"/>
      <c r="B78" s="90"/>
      <c r="C78" s="22" t="s">
        <v>15</v>
      </c>
      <c r="D78" s="22" t="s">
        <v>33</v>
      </c>
      <c r="E78" s="15">
        <f>'Приложение 4 (новое)'!F157</f>
        <v>24625.999999999996</v>
      </c>
      <c r="F78" s="15">
        <f>'Приложение 4 (новое)'!G157</f>
        <v>4232.8999999999996</v>
      </c>
      <c r="G78" s="15">
        <f>'Приложение 4 (новое)'!H157</f>
        <v>5876.9</v>
      </c>
      <c r="H78" s="15">
        <f>'Приложение 4 (новое)'!I157</f>
        <v>4950.9999999999991</v>
      </c>
      <c r="I78" s="15">
        <f>'Приложение 4 (новое)'!J157</f>
        <v>4782.5999999999995</v>
      </c>
      <c r="J78" s="15">
        <f>'Приложение 4 (новое)'!K157</f>
        <v>4782.5999999999995</v>
      </c>
      <c r="K78" s="90"/>
    </row>
    <row r="79" spans="1:11" ht="15" x14ac:dyDescent="0.2">
      <c r="A79" s="88"/>
      <c r="B79" s="91"/>
      <c r="C79" s="22" t="s">
        <v>23</v>
      </c>
      <c r="D79" s="22"/>
      <c r="E79" s="15">
        <f>'Приложение 4 (новое)'!F158</f>
        <v>0</v>
      </c>
      <c r="F79" s="15">
        <f>'Приложение 4 (новое)'!G158</f>
        <v>0</v>
      </c>
      <c r="G79" s="15">
        <f>'Приложение 4 (новое)'!H158</f>
        <v>0</v>
      </c>
      <c r="H79" s="15">
        <f>'Приложение 4 (новое)'!I158</f>
        <v>0</v>
      </c>
      <c r="I79" s="15">
        <f>'Приложение 4 (новое)'!J158</f>
        <v>0</v>
      </c>
      <c r="J79" s="15">
        <f>'Приложение 4 (новое)'!K158</f>
        <v>0</v>
      </c>
      <c r="K79" s="91"/>
    </row>
    <row r="80" spans="1:11" ht="30" x14ac:dyDescent="0.2">
      <c r="A80" s="87">
        <f>A76+1</f>
        <v>2</v>
      </c>
      <c r="B80" s="89" t="str">
        <f>'Приложение 4 (новое)'!B159</f>
        <v>Мероприятие 01.02 
Расходы на обеспечение деятельности администрации</v>
      </c>
      <c r="C80" s="22" t="s">
        <v>0</v>
      </c>
      <c r="D80" s="22"/>
      <c r="E80" s="15">
        <f>'Приложение 4 (новое)'!F160</f>
        <v>0</v>
      </c>
      <c r="F80" s="15">
        <f>'Приложение 4 (новое)'!G160</f>
        <v>0</v>
      </c>
      <c r="G80" s="15">
        <f>'Приложение 4 (новое)'!H160</f>
        <v>0</v>
      </c>
      <c r="H80" s="15">
        <f>'Приложение 4 (новое)'!I160</f>
        <v>0</v>
      </c>
      <c r="I80" s="15">
        <f>'Приложение 4 (новое)'!J160</f>
        <v>0</v>
      </c>
      <c r="J80" s="15">
        <f>'Приложение 4 (новое)'!K160</f>
        <v>0</v>
      </c>
      <c r="K80" s="90"/>
    </row>
    <row r="81" spans="1:11" ht="30" x14ac:dyDescent="0.2">
      <c r="A81" s="87"/>
      <c r="B81" s="90"/>
      <c r="C81" s="22" t="s">
        <v>6</v>
      </c>
      <c r="D81" s="22"/>
      <c r="E81" s="15">
        <f>'Приложение 4 (новое)'!F161</f>
        <v>0</v>
      </c>
      <c r="F81" s="15">
        <f>'Приложение 4 (новое)'!G161</f>
        <v>0</v>
      </c>
      <c r="G81" s="15">
        <f>'Приложение 4 (новое)'!H161</f>
        <v>0</v>
      </c>
      <c r="H81" s="15">
        <f>'Приложение 4 (новое)'!I161</f>
        <v>0</v>
      </c>
      <c r="I81" s="15">
        <f>'Приложение 4 (новое)'!J161</f>
        <v>0</v>
      </c>
      <c r="J81" s="15">
        <f>'Приложение 4 (новое)'!K161</f>
        <v>0</v>
      </c>
      <c r="K81" s="90"/>
    </row>
    <row r="82" spans="1:11" ht="60" x14ac:dyDescent="0.2">
      <c r="A82" s="87"/>
      <c r="B82" s="90"/>
      <c r="C82" s="22" t="s">
        <v>15</v>
      </c>
      <c r="D82" s="22" t="s">
        <v>33</v>
      </c>
      <c r="E82" s="15">
        <f>'Приложение 4 (новое)'!F162</f>
        <v>2085460.6</v>
      </c>
      <c r="F82" s="15">
        <f>'Приложение 4 (новое)'!G162</f>
        <v>382206.2</v>
      </c>
      <c r="G82" s="15">
        <f>'Приложение 4 (новое)'!H162</f>
        <v>431898.6</v>
      </c>
      <c r="H82" s="15">
        <f>'Приложение 4 (новое)'!I162</f>
        <v>433266.6</v>
      </c>
      <c r="I82" s="15">
        <f>'Приложение 4 (новое)'!J162</f>
        <v>419044.6</v>
      </c>
      <c r="J82" s="15">
        <f>'Приложение 4 (новое)'!K162</f>
        <v>419044.6</v>
      </c>
      <c r="K82" s="90"/>
    </row>
    <row r="83" spans="1:11" ht="15" x14ac:dyDescent="0.2">
      <c r="A83" s="88"/>
      <c r="B83" s="91"/>
      <c r="C83" s="22" t="s">
        <v>23</v>
      </c>
      <c r="D83" s="22"/>
      <c r="E83" s="15">
        <f>'Приложение 4 (новое)'!F163</f>
        <v>0</v>
      </c>
      <c r="F83" s="15">
        <f>'Приложение 4 (новое)'!G163</f>
        <v>0</v>
      </c>
      <c r="G83" s="15">
        <f>'Приложение 4 (новое)'!H163</f>
        <v>0</v>
      </c>
      <c r="H83" s="15">
        <f>'Приложение 4 (новое)'!I163</f>
        <v>0</v>
      </c>
      <c r="I83" s="15">
        <f>'Приложение 4 (новое)'!J163</f>
        <v>0</v>
      </c>
      <c r="J83" s="15">
        <f>'Приложение 4 (новое)'!K163</f>
        <v>0</v>
      </c>
      <c r="K83" s="91"/>
    </row>
    <row r="84" spans="1:11" ht="30" x14ac:dyDescent="0.2">
      <c r="A84" s="87">
        <f>A80+1</f>
        <v>3</v>
      </c>
      <c r="B84" s="89" t="str">
        <f>'Приложение 4 (новое)'!B164</f>
        <v xml:space="preserve">Мероприятие 01.03 
Комитеты и отраслевые управления при администрации </v>
      </c>
      <c r="C84" s="22" t="s">
        <v>0</v>
      </c>
      <c r="D84" s="22"/>
      <c r="E84" s="15">
        <f>'Приложение 4 (новое)'!F165</f>
        <v>0</v>
      </c>
      <c r="F84" s="15">
        <f>'Приложение 4 (новое)'!G165</f>
        <v>0</v>
      </c>
      <c r="G84" s="15">
        <f>'Приложение 4 (новое)'!H165</f>
        <v>0</v>
      </c>
      <c r="H84" s="15">
        <f>'Приложение 4 (новое)'!I165</f>
        <v>0</v>
      </c>
      <c r="I84" s="15">
        <f>'Приложение 4 (новое)'!J165</f>
        <v>0</v>
      </c>
      <c r="J84" s="15">
        <f>'Приложение 4 (новое)'!K165</f>
        <v>0</v>
      </c>
      <c r="K84" s="90"/>
    </row>
    <row r="85" spans="1:11" ht="30" x14ac:dyDescent="0.2">
      <c r="A85" s="87"/>
      <c r="B85" s="90"/>
      <c r="C85" s="22" t="s">
        <v>6</v>
      </c>
      <c r="D85" s="22"/>
      <c r="E85" s="15">
        <f>'Приложение 4 (новое)'!F166</f>
        <v>0</v>
      </c>
      <c r="F85" s="15">
        <f>'Приложение 4 (новое)'!G166</f>
        <v>0</v>
      </c>
      <c r="G85" s="15">
        <f>'Приложение 4 (новое)'!H166</f>
        <v>0</v>
      </c>
      <c r="H85" s="15">
        <f>'Приложение 4 (новое)'!I166</f>
        <v>0</v>
      </c>
      <c r="I85" s="15">
        <f>'Приложение 4 (новое)'!J166</f>
        <v>0</v>
      </c>
      <c r="J85" s="15">
        <f>'Приложение 4 (новое)'!K166</f>
        <v>0</v>
      </c>
      <c r="K85" s="90"/>
    </row>
    <row r="86" spans="1:11" ht="45" x14ac:dyDescent="0.2">
      <c r="A86" s="87"/>
      <c r="B86" s="90"/>
      <c r="C86" s="22" t="s">
        <v>15</v>
      </c>
      <c r="D86" s="22"/>
      <c r="E86" s="15">
        <f>'Приложение 4 (новое)'!F167</f>
        <v>0</v>
      </c>
      <c r="F86" s="15">
        <f>'Приложение 4 (новое)'!G167</f>
        <v>0</v>
      </c>
      <c r="G86" s="15">
        <f>'Приложение 4 (новое)'!H167</f>
        <v>0</v>
      </c>
      <c r="H86" s="15">
        <f>'Приложение 4 (новое)'!I167</f>
        <v>0</v>
      </c>
      <c r="I86" s="15">
        <f>'Приложение 4 (новое)'!J167</f>
        <v>0</v>
      </c>
      <c r="J86" s="15">
        <f>'Приложение 4 (новое)'!K167</f>
        <v>0</v>
      </c>
      <c r="K86" s="90"/>
    </row>
    <row r="87" spans="1:11" ht="15" x14ac:dyDescent="0.2">
      <c r="A87" s="88"/>
      <c r="B87" s="91"/>
      <c r="C87" s="22" t="s">
        <v>23</v>
      </c>
      <c r="D87" s="22"/>
      <c r="E87" s="15">
        <f>'Приложение 4 (новое)'!F168</f>
        <v>0</v>
      </c>
      <c r="F87" s="15">
        <f>'Приложение 4 (новое)'!G168</f>
        <v>0</v>
      </c>
      <c r="G87" s="15">
        <f>'Приложение 4 (новое)'!H168</f>
        <v>0</v>
      </c>
      <c r="H87" s="15">
        <f>'Приложение 4 (новое)'!I168</f>
        <v>0</v>
      </c>
      <c r="I87" s="15">
        <f>'Приложение 4 (новое)'!J168</f>
        <v>0</v>
      </c>
      <c r="J87" s="15">
        <f>'Приложение 4 (новое)'!K168</f>
        <v>0</v>
      </c>
      <c r="K87" s="91"/>
    </row>
    <row r="88" spans="1:11" ht="30" x14ac:dyDescent="0.2">
      <c r="A88" s="87">
        <f>A84+1</f>
        <v>4</v>
      </c>
      <c r="B88" s="89" t="str">
        <f>'Приложение 4 (новое)'!B169</f>
        <v xml:space="preserve">Мероприятие 01.04 
Обеспечение деятельности (оказание услуг) муниципальных органов - комитет по экономике </v>
      </c>
      <c r="C88" s="22" t="s">
        <v>0</v>
      </c>
      <c r="D88" s="22"/>
      <c r="E88" s="15">
        <f>'Приложение 4 (новое)'!F170</f>
        <v>0</v>
      </c>
      <c r="F88" s="15">
        <f>'Приложение 4 (новое)'!G170</f>
        <v>0</v>
      </c>
      <c r="G88" s="15">
        <f>'Приложение 4 (новое)'!H170</f>
        <v>0</v>
      </c>
      <c r="H88" s="15">
        <f>'Приложение 4 (новое)'!I170</f>
        <v>0</v>
      </c>
      <c r="I88" s="15">
        <f>'Приложение 4 (новое)'!J170</f>
        <v>0</v>
      </c>
      <c r="J88" s="15">
        <f>'Приложение 4 (новое)'!K170</f>
        <v>0</v>
      </c>
      <c r="K88" s="90"/>
    </row>
    <row r="89" spans="1:11" ht="30" x14ac:dyDescent="0.2">
      <c r="A89" s="87"/>
      <c r="B89" s="90"/>
      <c r="C89" s="22" t="s">
        <v>6</v>
      </c>
      <c r="D89" s="22"/>
      <c r="E89" s="15">
        <f>'Приложение 4 (новое)'!F171</f>
        <v>0</v>
      </c>
      <c r="F89" s="15">
        <f>'Приложение 4 (новое)'!G171</f>
        <v>0</v>
      </c>
      <c r="G89" s="15">
        <f>'Приложение 4 (новое)'!H171</f>
        <v>0</v>
      </c>
      <c r="H89" s="15">
        <f>'Приложение 4 (новое)'!I171</f>
        <v>0</v>
      </c>
      <c r="I89" s="15">
        <f>'Приложение 4 (новое)'!J171</f>
        <v>0</v>
      </c>
      <c r="J89" s="15">
        <f>'Приложение 4 (новое)'!K171</f>
        <v>0</v>
      </c>
      <c r="K89" s="90"/>
    </row>
    <row r="90" spans="1:11" ht="45" x14ac:dyDescent="0.2">
      <c r="A90" s="87"/>
      <c r="B90" s="90"/>
      <c r="C90" s="22" t="s">
        <v>15</v>
      </c>
      <c r="D90" s="22"/>
      <c r="E90" s="15">
        <f>'Приложение 4 (новое)'!F172</f>
        <v>0</v>
      </c>
      <c r="F90" s="15">
        <f>'Приложение 4 (новое)'!G172</f>
        <v>0</v>
      </c>
      <c r="G90" s="15">
        <f>'Приложение 4 (новое)'!H172</f>
        <v>0</v>
      </c>
      <c r="H90" s="15">
        <f>'Приложение 4 (новое)'!I172</f>
        <v>0</v>
      </c>
      <c r="I90" s="15">
        <f>'Приложение 4 (новое)'!J172</f>
        <v>0</v>
      </c>
      <c r="J90" s="15">
        <f>'Приложение 4 (новое)'!K172</f>
        <v>0</v>
      </c>
      <c r="K90" s="90"/>
    </row>
    <row r="91" spans="1:11" ht="15" x14ac:dyDescent="0.2">
      <c r="A91" s="88"/>
      <c r="B91" s="91"/>
      <c r="C91" s="22" t="s">
        <v>23</v>
      </c>
      <c r="D91" s="22"/>
      <c r="E91" s="15">
        <f>'Приложение 4 (новое)'!F173</f>
        <v>0</v>
      </c>
      <c r="F91" s="15">
        <f>'Приложение 4 (новое)'!G173</f>
        <v>0</v>
      </c>
      <c r="G91" s="15">
        <f>'Приложение 4 (новое)'!H173</f>
        <v>0</v>
      </c>
      <c r="H91" s="15">
        <f>'Приложение 4 (новое)'!I173</f>
        <v>0</v>
      </c>
      <c r="I91" s="15">
        <f>'Приложение 4 (новое)'!J173</f>
        <v>0</v>
      </c>
      <c r="J91" s="15">
        <f>'Приложение 4 (новое)'!K173</f>
        <v>0</v>
      </c>
      <c r="K91" s="91"/>
    </row>
    <row r="92" spans="1:11" ht="30" x14ac:dyDescent="0.2">
      <c r="A92" s="87">
        <f>A88+1</f>
        <v>5</v>
      </c>
      <c r="B92" s="89" t="str">
        <f>'Приложение 4 (новое)'!B174</f>
        <v>Мероприятие 01.05
Обеспечение деятельности финансового органа</v>
      </c>
      <c r="C92" s="22" t="s">
        <v>0</v>
      </c>
      <c r="D92" s="22"/>
      <c r="E92" s="15">
        <f>'Приложение 4 (новое)'!F175</f>
        <v>0</v>
      </c>
      <c r="F92" s="15">
        <f>'Приложение 4 (новое)'!G175</f>
        <v>0</v>
      </c>
      <c r="G92" s="15">
        <f>'Приложение 4 (новое)'!H175</f>
        <v>0</v>
      </c>
      <c r="H92" s="15">
        <f>'Приложение 4 (новое)'!I175</f>
        <v>0</v>
      </c>
      <c r="I92" s="15">
        <f>'Приложение 4 (новое)'!J175</f>
        <v>0</v>
      </c>
      <c r="J92" s="15">
        <f>'Приложение 4 (новое)'!K175</f>
        <v>0</v>
      </c>
      <c r="K92" s="90"/>
    </row>
    <row r="93" spans="1:11" ht="30" x14ac:dyDescent="0.2">
      <c r="A93" s="87"/>
      <c r="B93" s="90"/>
      <c r="C93" s="22" t="s">
        <v>6</v>
      </c>
      <c r="D93" s="22"/>
      <c r="E93" s="15">
        <f>'Приложение 4 (новое)'!F176</f>
        <v>0</v>
      </c>
      <c r="F93" s="15">
        <f>'Приложение 4 (новое)'!G176</f>
        <v>0</v>
      </c>
      <c r="G93" s="15">
        <f>'Приложение 4 (новое)'!H176</f>
        <v>0</v>
      </c>
      <c r="H93" s="15">
        <f>'Приложение 4 (новое)'!I176</f>
        <v>0</v>
      </c>
      <c r="I93" s="15">
        <f>'Приложение 4 (новое)'!J176</f>
        <v>0</v>
      </c>
      <c r="J93" s="15">
        <f>'Приложение 4 (новое)'!K176</f>
        <v>0</v>
      </c>
      <c r="K93" s="90"/>
    </row>
    <row r="94" spans="1:11" ht="60" x14ac:dyDescent="0.2">
      <c r="A94" s="87"/>
      <c r="B94" s="90"/>
      <c r="C94" s="22" t="s">
        <v>15</v>
      </c>
      <c r="D94" s="22" t="s">
        <v>33</v>
      </c>
      <c r="E94" s="15">
        <f>'Приложение 4 (новое)'!F177</f>
        <v>177473</v>
      </c>
      <c r="F94" s="15">
        <f>'Приложение 4 (новое)'!G177</f>
        <v>34000</v>
      </c>
      <c r="G94" s="15">
        <f>'Приложение 4 (новое)'!H177</f>
        <v>34660</v>
      </c>
      <c r="H94" s="15">
        <f>'Приложение 4 (новое)'!I177</f>
        <v>36271</v>
      </c>
      <c r="I94" s="15">
        <f>'Приложение 4 (новое)'!J177</f>
        <v>36271</v>
      </c>
      <c r="J94" s="15">
        <f>'Приложение 4 (новое)'!K177</f>
        <v>36271</v>
      </c>
      <c r="K94" s="90"/>
    </row>
    <row r="95" spans="1:11" ht="15" x14ac:dyDescent="0.2">
      <c r="A95" s="88"/>
      <c r="B95" s="91"/>
      <c r="C95" s="22" t="s">
        <v>23</v>
      </c>
      <c r="D95" s="22"/>
      <c r="E95" s="15">
        <f>'Приложение 4 (новое)'!F178</f>
        <v>0</v>
      </c>
      <c r="F95" s="15">
        <f>'Приложение 4 (новое)'!G178</f>
        <v>0</v>
      </c>
      <c r="G95" s="15">
        <f>'Приложение 4 (новое)'!H178</f>
        <v>0</v>
      </c>
      <c r="H95" s="15">
        <f>'Приложение 4 (новое)'!I178</f>
        <v>0</v>
      </c>
      <c r="I95" s="15">
        <f>'Приложение 4 (новое)'!J178</f>
        <v>0</v>
      </c>
      <c r="J95" s="15">
        <f>'Приложение 4 (новое)'!K178</f>
        <v>0</v>
      </c>
      <c r="K95" s="91"/>
    </row>
    <row r="96" spans="1:11" ht="30" x14ac:dyDescent="0.2">
      <c r="A96" s="87">
        <f>A92+1</f>
        <v>6</v>
      </c>
      <c r="B96" s="89" t="str">
        <f>'Приложение 4 (новое)'!B179</f>
        <v>Мероприятие 01.06 
Расходы на обеспечение деятельности (оказание услуг) муниципальных учреждений - централизованная бухгалтерия муниципального образования</v>
      </c>
      <c r="C96" s="22" t="s">
        <v>0</v>
      </c>
      <c r="D96" s="22"/>
      <c r="E96" s="29">
        <f>'Приложение 4 (новое)'!F180</f>
        <v>0</v>
      </c>
      <c r="F96" s="29">
        <f>'Приложение 4 (новое)'!G180</f>
        <v>0</v>
      </c>
      <c r="G96" s="29">
        <f>'Приложение 4 (новое)'!H180</f>
        <v>0</v>
      </c>
      <c r="H96" s="29">
        <f>'Приложение 4 (новое)'!I180</f>
        <v>0</v>
      </c>
      <c r="I96" s="29">
        <f>'Приложение 4 (новое)'!J180</f>
        <v>0</v>
      </c>
      <c r="J96" s="29">
        <f>'Приложение 4 (новое)'!K180</f>
        <v>0</v>
      </c>
      <c r="K96" s="90"/>
    </row>
    <row r="97" spans="1:11" ht="30" x14ac:dyDescent="0.2">
      <c r="A97" s="87"/>
      <c r="B97" s="90"/>
      <c r="C97" s="22" t="s">
        <v>6</v>
      </c>
      <c r="D97" s="22"/>
      <c r="E97" s="29">
        <f>'Приложение 4 (новое)'!F181</f>
        <v>0</v>
      </c>
      <c r="F97" s="29">
        <f>'Приложение 4 (новое)'!G181</f>
        <v>0</v>
      </c>
      <c r="G97" s="29">
        <f>'Приложение 4 (новое)'!H181</f>
        <v>0</v>
      </c>
      <c r="H97" s="29">
        <f>'Приложение 4 (новое)'!I181</f>
        <v>0</v>
      </c>
      <c r="I97" s="29">
        <f>'Приложение 4 (новое)'!J181</f>
        <v>0</v>
      </c>
      <c r="J97" s="29">
        <f>'Приложение 4 (новое)'!K181</f>
        <v>0</v>
      </c>
      <c r="K97" s="90"/>
    </row>
    <row r="98" spans="1:11" ht="60" x14ac:dyDescent="0.2">
      <c r="A98" s="87"/>
      <c r="B98" s="90"/>
      <c r="C98" s="22" t="s">
        <v>15</v>
      </c>
      <c r="D98" s="22" t="s">
        <v>33</v>
      </c>
      <c r="E98" s="29">
        <f>'Приложение 4 (новое)'!F182</f>
        <v>443336.5</v>
      </c>
      <c r="F98" s="29">
        <f>'Приложение 4 (новое)'!G182</f>
        <v>75492.5</v>
      </c>
      <c r="G98" s="29">
        <f>'Приложение 4 (новое)'!H182</f>
        <v>93360.7</v>
      </c>
      <c r="H98" s="29">
        <f>'Приложение 4 (новое)'!I182</f>
        <v>94934.5</v>
      </c>
      <c r="I98" s="29">
        <f>'Приложение 4 (новое)'!J182</f>
        <v>89774.399999999994</v>
      </c>
      <c r="J98" s="29">
        <f>'Приложение 4 (новое)'!K182</f>
        <v>89774.399999999994</v>
      </c>
      <c r="K98" s="90"/>
    </row>
    <row r="99" spans="1:11" ht="15" x14ac:dyDescent="0.2">
      <c r="A99" s="88"/>
      <c r="B99" s="91"/>
      <c r="C99" s="22" t="s">
        <v>23</v>
      </c>
      <c r="D99" s="22"/>
      <c r="E99" s="29">
        <f>'Приложение 4 (новое)'!F183</f>
        <v>0</v>
      </c>
      <c r="F99" s="29">
        <f>'Приложение 4 (новое)'!G183</f>
        <v>0</v>
      </c>
      <c r="G99" s="29">
        <f>'Приложение 4 (новое)'!H183</f>
        <v>0</v>
      </c>
      <c r="H99" s="29">
        <f>'Приложение 4 (новое)'!I183</f>
        <v>0</v>
      </c>
      <c r="I99" s="29">
        <f>'Приложение 4 (новое)'!J183</f>
        <v>0</v>
      </c>
      <c r="J99" s="29">
        <f>'Приложение 4 (новое)'!K183</f>
        <v>0</v>
      </c>
      <c r="K99" s="91"/>
    </row>
    <row r="100" spans="1:11" ht="30" x14ac:dyDescent="0.2">
      <c r="A100" s="87">
        <f>A96+1</f>
        <v>7</v>
      </c>
      <c r="B100" s="89" t="str">
        <f>'Приложение 4 (новое)'!B184</f>
        <v xml:space="preserve">Мероприятие 01.07 
Расходы на обеспечение деятельности (оказание услуг) муниципальных учреждений - обеспечение деятельности органов местного самоуправления
</v>
      </c>
      <c r="C100" s="22" t="s">
        <v>0</v>
      </c>
      <c r="D100" s="22"/>
      <c r="E100" s="15">
        <f>'Приложение 4 (новое)'!F185</f>
        <v>0</v>
      </c>
      <c r="F100" s="15">
        <f>'Приложение 4 (новое)'!G185</f>
        <v>0</v>
      </c>
      <c r="G100" s="15">
        <f>'Приложение 4 (новое)'!H185</f>
        <v>0</v>
      </c>
      <c r="H100" s="15">
        <f>'Приложение 4 (новое)'!I185</f>
        <v>0</v>
      </c>
      <c r="I100" s="15">
        <f>'Приложение 4 (новое)'!J185</f>
        <v>0</v>
      </c>
      <c r="J100" s="15">
        <f>'Приложение 4 (новое)'!K185</f>
        <v>0</v>
      </c>
      <c r="K100" s="90"/>
    </row>
    <row r="101" spans="1:11" ht="30" x14ac:dyDescent="0.2">
      <c r="A101" s="87"/>
      <c r="B101" s="90"/>
      <c r="C101" s="22" t="s">
        <v>6</v>
      </c>
      <c r="D101" s="22"/>
      <c r="E101" s="15">
        <f>'Приложение 4 (новое)'!F186</f>
        <v>0</v>
      </c>
      <c r="F101" s="15">
        <f>'Приложение 4 (новое)'!G186</f>
        <v>0</v>
      </c>
      <c r="G101" s="15">
        <f>'Приложение 4 (новое)'!H186</f>
        <v>0</v>
      </c>
      <c r="H101" s="15">
        <f>'Приложение 4 (новое)'!I186</f>
        <v>0</v>
      </c>
      <c r="I101" s="15">
        <f>'Приложение 4 (новое)'!J186</f>
        <v>0</v>
      </c>
      <c r="J101" s="15">
        <f>'Приложение 4 (новое)'!K186</f>
        <v>0</v>
      </c>
      <c r="K101" s="90"/>
    </row>
    <row r="102" spans="1:11" ht="60" x14ac:dyDescent="0.2">
      <c r="A102" s="87"/>
      <c r="B102" s="90"/>
      <c r="C102" s="22" t="s">
        <v>15</v>
      </c>
      <c r="D102" s="22" t="s">
        <v>33</v>
      </c>
      <c r="E102" s="15">
        <f>'Приложение 4 (новое)'!F187</f>
        <v>1393842.7000000002</v>
      </c>
      <c r="F102" s="15">
        <f>'Приложение 4 (новое)'!G187</f>
        <v>221693.3</v>
      </c>
      <c r="G102" s="15">
        <f>'Приложение 4 (новое)'!H187</f>
        <v>282697.90000000002</v>
      </c>
      <c r="H102" s="15">
        <f>'Приложение 4 (новое)'!I187</f>
        <v>311314.70000000007</v>
      </c>
      <c r="I102" s="15">
        <f>'Приложение 4 (новое)'!J187</f>
        <v>289068.40000000002</v>
      </c>
      <c r="J102" s="15">
        <f>'Приложение 4 (новое)'!K187</f>
        <v>289068.40000000002</v>
      </c>
      <c r="K102" s="90"/>
    </row>
    <row r="103" spans="1:11" ht="15" x14ac:dyDescent="0.2">
      <c r="A103" s="88"/>
      <c r="B103" s="91"/>
      <c r="C103" s="22" t="s">
        <v>23</v>
      </c>
      <c r="D103" s="22"/>
      <c r="E103" s="15">
        <f>'Приложение 4 (новое)'!F188</f>
        <v>0</v>
      </c>
      <c r="F103" s="15">
        <f>'Приложение 4 (новое)'!G188</f>
        <v>0</v>
      </c>
      <c r="G103" s="15">
        <f>'Приложение 4 (новое)'!H188</f>
        <v>0</v>
      </c>
      <c r="H103" s="15">
        <f>'Приложение 4 (новое)'!I188</f>
        <v>0</v>
      </c>
      <c r="I103" s="15">
        <f>'Приложение 4 (новое)'!J188</f>
        <v>0</v>
      </c>
      <c r="J103" s="15">
        <f>'Приложение 4 (новое)'!K188</f>
        <v>0</v>
      </c>
      <c r="K103" s="91"/>
    </row>
    <row r="104" spans="1:11" ht="30" x14ac:dyDescent="0.2">
      <c r="A104" s="87">
        <f>A100+1</f>
        <v>8</v>
      </c>
      <c r="B104" s="89" t="str">
        <f>'Приложение 4 (новое)'!B189</f>
        <v xml:space="preserve">Мероприятие 01.08 
Организация и осуществление мероприятий по мобилизационной подготовке 
</v>
      </c>
      <c r="C104" s="22" t="s">
        <v>0</v>
      </c>
      <c r="D104" s="22"/>
      <c r="E104" s="15">
        <f>'Приложение 4 (новое)'!F190</f>
        <v>0</v>
      </c>
      <c r="F104" s="15">
        <f>'Приложение 4 (новое)'!G190</f>
        <v>0</v>
      </c>
      <c r="G104" s="15">
        <f>'Приложение 4 (новое)'!H190</f>
        <v>0</v>
      </c>
      <c r="H104" s="15">
        <f>'Приложение 4 (новое)'!I190</f>
        <v>0</v>
      </c>
      <c r="I104" s="15">
        <f>'Приложение 4 (новое)'!J190</f>
        <v>0</v>
      </c>
      <c r="J104" s="15">
        <f>'Приложение 4 (новое)'!K190</f>
        <v>0</v>
      </c>
      <c r="K104" s="90"/>
    </row>
    <row r="105" spans="1:11" ht="30" x14ac:dyDescent="0.2">
      <c r="A105" s="87"/>
      <c r="B105" s="90"/>
      <c r="C105" s="22" t="s">
        <v>6</v>
      </c>
      <c r="D105" s="22"/>
      <c r="E105" s="15">
        <f>'Приложение 4 (новое)'!F191</f>
        <v>0</v>
      </c>
      <c r="F105" s="15">
        <f>'Приложение 4 (новое)'!G191</f>
        <v>0</v>
      </c>
      <c r="G105" s="15">
        <f>'Приложение 4 (новое)'!H191</f>
        <v>0</v>
      </c>
      <c r="H105" s="15">
        <f>'Приложение 4 (новое)'!I191</f>
        <v>0</v>
      </c>
      <c r="I105" s="15">
        <f>'Приложение 4 (новое)'!J191</f>
        <v>0</v>
      </c>
      <c r="J105" s="15">
        <f>'Приложение 4 (новое)'!K191</f>
        <v>0</v>
      </c>
      <c r="K105" s="90"/>
    </row>
    <row r="106" spans="1:11" ht="45" x14ac:dyDescent="0.2">
      <c r="A106" s="87"/>
      <c r="B106" s="90"/>
      <c r="C106" s="22" t="s">
        <v>15</v>
      </c>
      <c r="D106" s="22"/>
      <c r="E106" s="15">
        <f>'Приложение 4 (новое)'!F192</f>
        <v>1673</v>
      </c>
      <c r="F106" s="15">
        <f>'Приложение 4 (новое)'!G192</f>
        <v>390</v>
      </c>
      <c r="G106" s="15">
        <f>'Приложение 4 (новое)'!H192</f>
        <v>303</v>
      </c>
      <c r="H106" s="15">
        <f>'Приложение 4 (новое)'!I192</f>
        <v>320</v>
      </c>
      <c r="I106" s="15">
        <f>'Приложение 4 (новое)'!J192</f>
        <v>330</v>
      </c>
      <c r="J106" s="15">
        <f>'Приложение 4 (новое)'!K192</f>
        <v>330</v>
      </c>
      <c r="K106" s="90"/>
    </row>
    <row r="107" spans="1:11" ht="15" x14ac:dyDescent="0.2">
      <c r="A107" s="88"/>
      <c r="B107" s="91"/>
      <c r="C107" s="22" t="s">
        <v>23</v>
      </c>
      <c r="D107" s="22"/>
      <c r="E107" s="15">
        <f>'Приложение 4 (новое)'!F193</f>
        <v>0</v>
      </c>
      <c r="F107" s="15">
        <f>'Приложение 4 (новое)'!G193</f>
        <v>0</v>
      </c>
      <c r="G107" s="15">
        <f>'Приложение 4 (новое)'!H193</f>
        <v>0</v>
      </c>
      <c r="H107" s="15">
        <f>'Приложение 4 (новое)'!I193</f>
        <v>0</v>
      </c>
      <c r="I107" s="15">
        <f>'Приложение 4 (новое)'!J193</f>
        <v>0</v>
      </c>
      <c r="J107" s="15">
        <f>'Приложение 4 (новое)'!K193</f>
        <v>0</v>
      </c>
      <c r="K107" s="91"/>
    </row>
    <row r="108" spans="1:11" ht="30" x14ac:dyDescent="0.2">
      <c r="A108" s="87">
        <f>A104+1</f>
        <v>9</v>
      </c>
      <c r="B108" s="89" t="str">
        <f>'Приложение 4 (новое)'!B194</f>
        <v>Мероприятие 01.09 
Взносы в уставной капитал муниципальных предприятий</v>
      </c>
      <c r="C108" s="22" t="s">
        <v>0</v>
      </c>
      <c r="D108" s="22"/>
      <c r="E108" s="15">
        <f>'Приложение 4 (новое)'!F195</f>
        <v>0</v>
      </c>
      <c r="F108" s="15">
        <f>'Приложение 4 (новое)'!G195</f>
        <v>0</v>
      </c>
      <c r="G108" s="15">
        <f>'Приложение 4 (новое)'!H195</f>
        <v>0</v>
      </c>
      <c r="H108" s="15">
        <f>'Приложение 4 (новое)'!I195</f>
        <v>0</v>
      </c>
      <c r="I108" s="15">
        <f>'Приложение 4 (новое)'!J195</f>
        <v>0</v>
      </c>
      <c r="J108" s="15">
        <f>'Приложение 4 (новое)'!K195</f>
        <v>0</v>
      </c>
      <c r="K108" s="90"/>
    </row>
    <row r="109" spans="1:11" ht="30" x14ac:dyDescent="0.2">
      <c r="A109" s="87"/>
      <c r="B109" s="90"/>
      <c r="C109" s="22" t="s">
        <v>6</v>
      </c>
      <c r="D109" s="22"/>
      <c r="E109" s="15">
        <f>'Приложение 4 (новое)'!F196</f>
        <v>0</v>
      </c>
      <c r="F109" s="15">
        <f>'Приложение 4 (новое)'!G196</f>
        <v>0</v>
      </c>
      <c r="G109" s="15">
        <f>'Приложение 4 (новое)'!H196</f>
        <v>0</v>
      </c>
      <c r="H109" s="15">
        <f>'Приложение 4 (новое)'!I196</f>
        <v>0</v>
      </c>
      <c r="I109" s="15">
        <f>'Приложение 4 (новое)'!J196</f>
        <v>0</v>
      </c>
      <c r="J109" s="15">
        <f>'Приложение 4 (новое)'!K196</f>
        <v>0</v>
      </c>
      <c r="K109" s="90"/>
    </row>
    <row r="110" spans="1:11" ht="60" x14ac:dyDescent="0.2">
      <c r="A110" s="87"/>
      <c r="B110" s="90"/>
      <c r="C110" s="22" t="s">
        <v>15</v>
      </c>
      <c r="D110" s="22" t="s">
        <v>33</v>
      </c>
      <c r="E110" s="15">
        <f>'Приложение 4 (новое)'!F197</f>
        <v>474191.89999999997</v>
      </c>
      <c r="F110" s="15">
        <f>'Приложение 4 (новое)'!G197</f>
        <v>219213.8</v>
      </c>
      <c r="G110" s="15">
        <f>'Приложение 4 (новое)'!H197</f>
        <v>146479.9</v>
      </c>
      <c r="H110" s="15">
        <f>'Приложение 4 (новое)'!I197</f>
        <v>108498.2</v>
      </c>
      <c r="I110" s="15">
        <f>'Приложение 4 (новое)'!J197</f>
        <v>0</v>
      </c>
      <c r="J110" s="15">
        <f>'Приложение 4 (новое)'!K197</f>
        <v>0</v>
      </c>
      <c r="K110" s="90"/>
    </row>
    <row r="111" spans="1:11" ht="15" x14ac:dyDescent="0.2">
      <c r="A111" s="88"/>
      <c r="B111" s="91"/>
      <c r="C111" s="22" t="s">
        <v>23</v>
      </c>
      <c r="D111" s="22"/>
      <c r="E111" s="15">
        <f>'Приложение 4 (новое)'!F198</f>
        <v>0</v>
      </c>
      <c r="F111" s="15">
        <f>'Приложение 4 (новое)'!G198</f>
        <v>0</v>
      </c>
      <c r="G111" s="15">
        <f>'Приложение 4 (новое)'!H198</f>
        <v>0</v>
      </c>
      <c r="H111" s="15">
        <f>'Приложение 4 (новое)'!I198</f>
        <v>0</v>
      </c>
      <c r="I111" s="15">
        <f>'Приложение 4 (новое)'!J198</f>
        <v>0</v>
      </c>
      <c r="J111" s="15">
        <f>'Приложение 4 (новое)'!K198</f>
        <v>0</v>
      </c>
      <c r="K111" s="91"/>
    </row>
    <row r="112" spans="1:11" ht="30" x14ac:dyDescent="0.2">
      <c r="A112" s="87">
        <f>A108+1</f>
        <v>10</v>
      </c>
      <c r="B112" s="89" t="str">
        <f>'Приложение 4 (новое)'!B199</f>
        <v>Мероприятие 01.10 
Взносы в общественные организации (Уплата членских взносов членами Совета муниципальных образований Московской области)</v>
      </c>
      <c r="C112" s="22" t="s">
        <v>0</v>
      </c>
      <c r="D112" s="22"/>
      <c r="E112" s="15">
        <f>'Приложение 4 (новое)'!F200</f>
        <v>0</v>
      </c>
      <c r="F112" s="15">
        <f>'Приложение 4 (новое)'!G200</f>
        <v>0</v>
      </c>
      <c r="G112" s="15">
        <f>'Приложение 4 (новое)'!H200</f>
        <v>0</v>
      </c>
      <c r="H112" s="15">
        <f>'Приложение 4 (новое)'!I200</f>
        <v>0</v>
      </c>
      <c r="I112" s="15">
        <f>'Приложение 4 (новое)'!J200</f>
        <v>0</v>
      </c>
      <c r="J112" s="15">
        <f>'Приложение 4 (новое)'!K200</f>
        <v>0</v>
      </c>
      <c r="K112" s="90"/>
    </row>
    <row r="113" spans="1:11" ht="30" x14ac:dyDescent="0.2">
      <c r="A113" s="87"/>
      <c r="B113" s="90"/>
      <c r="C113" s="22" t="s">
        <v>6</v>
      </c>
      <c r="D113" s="22"/>
      <c r="E113" s="15">
        <f>'Приложение 4 (новое)'!F201</f>
        <v>0</v>
      </c>
      <c r="F113" s="15">
        <f>'Приложение 4 (новое)'!G201</f>
        <v>0</v>
      </c>
      <c r="G113" s="15">
        <f>'Приложение 4 (новое)'!H201</f>
        <v>0</v>
      </c>
      <c r="H113" s="15">
        <f>'Приложение 4 (новое)'!I201</f>
        <v>0</v>
      </c>
      <c r="I113" s="15">
        <f>'Приложение 4 (новое)'!J201</f>
        <v>0</v>
      </c>
      <c r="J113" s="15">
        <f>'Приложение 4 (новое)'!K201</f>
        <v>0</v>
      </c>
      <c r="K113" s="90"/>
    </row>
    <row r="114" spans="1:11" ht="60" x14ac:dyDescent="0.2">
      <c r="A114" s="87"/>
      <c r="B114" s="90"/>
      <c r="C114" s="22" t="s">
        <v>15</v>
      </c>
      <c r="D114" s="22" t="s">
        <v>33</v>
      </c>
      <c r="E114" s="15">
        <f>'Приложение 4 (новое)'!F202</f>
        <v>1530</v>
      </c>
      <c r="F114" s="15">
        <f>'Приложение 4 (новое)'!G202</f>
        <v>730</v>
      </c>
      <c r="G114" s="15">
        <f>'Приложение 4 (новое)'!H202</f>
        <v>0</v>
      </c>
      <c r="H114" s="15">
        <f>'Приложение 4 (новое)'!I202</f>
        <v>800</v>
      </c>
      <c r="I114" s="15">
        <f>'Приложение 4 (новое)'!J202</f>
        <v>0</v>
      </c>
      <c r="J114" s="15">
        <f>'Приложение 4 (новое)'!K202</f>
        <v>0</v>
      </c>
      <c r="K114" s="90"/>
    </row>
    <row r="115" spans="1:11" ht="15" x14ac:dyDescent="0.2">
      <c r="A115" s="88"/>
      <c r="B115" s="91"/>
      <c r="C115" s="22" t="s">
        <v>23</v>
      </c>
      <c r="D115" s="22"/>
      <c r="E115" s="15">
        <f>'Приложение 4 (новое)'!F203</f>
        <v>0</v>
      </c>
      <c r="F115" s="15">
        <f>'Приложение 4 (новое)'!G203</f>
        <v>0</v>
      </c>
      <c r="G115" s="15">
        <f>'Приложение 4 (новое)'!H203</f>
        <v>0</v>
      </c>
      <c r="H115" s="15">
        <f>'Приложение 4 (новое)'!I203</f>
        <v>0</v>
      </c>
      <c r="I115" s="15">
        <f>'Приложение 4 (новое)'!J203</f>
        <v>0</v>
      </c>
      <c r="J115" s="15">
        <f>'Приложение 4 (новое)'!K203</f>
        <v>0</v>
      </c>
      <c r="K115" s="91"/>
    </row>
    <row r="116" spans="1:11" s="27" customFormat="1" ht="30" x14ac:dyDescent="0.2">
      <c r="A116" s="87">
        <f>A112+1</f>
        <v>11</v>
      </c>
      <c r="B116" s="89" t="str">
        <f>'Приложение 4 (новое)'!B204</f>
        <v xml:space="preserve">Мероприятие 01.11 
Материально-техническое и организационное обеспечение деятельности старосты сельского населенного пункта
</v>
      </c>
      <c r="C116" s="22" t="s">
        <v>0</v>
      </c>
      <c r="D116" s="22"/>
      <c r="E116" s="15">
        <f>'Приложение 4 (новое)'!F205</f>
        <v>0</v>
      </c>
      <c r="F116" s="15">
        <f>'Приложение 4 (новое)'!G205</f>
        <v>0</v>
      </c>
      <c r="G116" s="15">
        <f>'Приложение 4 (новое)'!H205</f>
        <v>0</v>
      </c>
      <c r="H116" s="15">
        <f>'Приложение 4 (новое)'!I205</f>
        <v>0</v>
      </c>
      <c r="I116" s="15">
        <f>'Приложение 4 (новое)'!J205</f>
        <v>0</v>
      </c>
      <c r="J116" s="15">
        <f>'Приложение 4 (новое)'!K205</f>
        <v>0</v>
      </c>
      <c r="K116" s="90"/>
    </row>
    <row r="117" spans="1:11" s="27" customFormat="1" ht="30" x14ac:dyDescent="0.2">
      <c r="A117" s="87"/>
      <c r="B117" s="90"/>
      <c r="C117" s="22" t="s">
        <v>6</v>
      </c>
      <c r="D117" s="22"/>
      <c r="E117" s="15">
        <f>'Приложение 4 (новое)'!F206</f>
        <v>0</v>
      </c>
      <c r="F117" s="15">
        <f>'Приложение 4 (новое)'!G206</f>
        <v>0</v>
      </c>
      <c r="G117" s="15">
        <f>'Приложение 4 (новое)'!H206</f>
        <v>0</v>
      </c>
      <c r="H117" s="15">
        <f>'Приложение 4 (новое)'!I206</f>
        <v>0</v>
      </c>
      <c r="I117" s="15">
        <f>'Приложение 4 (новое)'!J206</f>
        <v>0</v>
      </c>
      <c r="J117" s="15">
        <f>'Приложение 4 (новое)'!K206</f>
        <v>0</v>
      </c>
      <c r="K117" s="90"/>
    </row>
    <row r="118" spans="1:11" s="27" customFormat="1" ht="60" x14ac:dyDescent="0.2">
      <c r="A118" s="87"/>
      <c r="B118" s="90"/>
      <c r="C118" s="22" t="s">
        <v>15</v>
      </c>
      <c r="D118" s="22" t="s">
        <v>33</v>
      </c>
      <c r="E118" s="15">
        <f>'Приложение 4 (новое)'!F207</f>
        <v>75513</v>
      </c>
      <c r="F118" s="15">
        <f>'Приложение 4 (новое)'!G207</f>
        <v>12498</v>
      </c>
      <c r="G118" s="15">
        <f>'Приложение 4 (новое)'!H207</f>
        <v>12750</v>
      </c>
      <c r="H118" s="15">
        <f>'Приложение 4 (новое)'!I207</f>
        <v>17455</v>
      </c>
      <c r="I118" s="15">
        <f>'Приложение 4 (новое)'!J207</f>
        <v>16405</v>
      </c>
      <c r="J118" s="15">
        <f>'Приложение 4 (новое)'!K207</f>
        <v>16405</v>
      </c>
      <c r="K118" s="90"/>
    </row>
    <row r="119" spans="1:11" s="27" customFormat="1" ht="15" x14ac:dyDescent="0.2">
      <c r="A119" s="88"/>
      <c r="B119" s="91"/>
      <c r="C119" s="22" t="s">
        <v>23</v>
      </c>
      <c r="D119" s="22"/>
      <c r="E119" s="15">
        <f>'Приложение 4 (новое)'!F208</f>
        <v>0</v>
      </c>
      <c r="F119" s="15">
        <f>'Приложение 4 (новое)'!G208</f>
        <v>0</v>
      </c>
      <c r="G119" s="15">
        <f>'Приложение 4 (новое)'!H208</f>
        <v>0</v>
      </c>
      <c r="H119" s="15">
        <f>'Приложение 4 (новое)'!I208</f>
        <v>0</v>
      </c>
      <c r="I119" s="15">
        <f>'Приложение 4 (новое)'!J208</f>
        <v>0</v>
      </c>
      <c r="J119" s="15">
        <f>'Приложение 4 (новое)'!K208</f>
        <v>0</v>
      </c>
      <c r="K119" s="91"/>
    </row>
    <row r="120" spans="1:11" s="27" customFormat="1" ht="30" x14ac:dyDescent="0.2">
      <c r="A120" s="87">
        <f>A116+1</f>
        <v>12</v>
      </c>
      <c r="B120" s="89" t="str">
        <f>'Приложение 4 (новое)'!B209</f>
        <v xml:space="preserve">Мероприятие 01.12 
Премия Губернатора Московской области «Прорыв года»
</v>
      </c>
      <c r="C120" s="22" t="s">
        <v>0</v>
      </c>
      <c r="D120" s="22"/>
      <c r="E120" s="29">
        <f>'Приложение 4 (новое)'!F210</f>
        <v>0</v>
      </c>
      <c r="F120" s="29">
        <f>'Приложение 4 (новое)'!G210</f>
        <v>0</v>
      </c>
      <c r="G120" s="29">
        <f>'Приложение 4 (новое)'!H210</f>
        <v>0</v>
      </c>
      <c r="H120" s="29">
        <f>'Приложение 4 (новое)'!I210</f>
        <v>0</v>
      </c>
      <c r="I120" s="29">
        <f>'Приложение 4 (новое)'!J210</f>
        <v>0</v>
      </c>
      <c r="J120" s="29">
        <f>'Приложение 4 (новое)'!K210</f>
        <v>0</v>
      </c>
      <c r="K120" s="90"/>
    </row>
    <row r="121" spans="1:11" s="27" customFormat="1" ht="30" x14ac:dyDescent="0.2">
      <c r="A121" s="87"/>
      <c r="B121" s="90"/>
      <c r="C121" s="22" t="s">
        <v>6</v>
      </c>
      <c r="D121" s="22"/>
      <c r="E121" s="29">
        <f>'Приложение 4 (новое)'!F211</f>
        <v>0</v>
      </c>
      <c r="F121" s="29">
        <f>'Приложение 4 (новое)'!G211</f>
        <v>0</v>
      </c>
      <c r="G121" s="29">
        <f>'Приложение 4 (новое)'!H211</f>
        <v>0</v>
      </c>
      <c r="H121" s="29">
        <f>'Приложение 4 (новое)'!I211</f>
        <v>0</v>
      </c>
      <c r="I121" s="29">
        <f>'Приложение 4 (новое)'!J211</f>
        <v>0</v>
      </c>
      <c r="J121" s="29">
        <f>'Приложение 4 (новое)'!K211</f>
        <v>0</v>
      </c>
      <c r="K121" s="90"/>
    </row>
    <row r="122" spans="1:11" s="27" customFormat="1" ht="45" x14ac:dyDescent="0.2">
      <c r="A122" s="87"/>
      <c r="B122" s="90"/>
      <c r="C122" s="22" t="s">
        <v>15</v>
      </c>
      <c r="D122" s="22"/>
      <c r="E122" s="29">
        <f>'Приложение 4 (новое)'!F212</f>
        <v>0</v>
      </c>
      <c r="F122" s="29">
        <f>'Приложение 4 (новое)'!G212</f>
        <v>0</v>
      </c>
      <c r="G122" s="29">
        <f>'Приложение 4 (новое)'!H212</f>
        <v>0</v>
      </c>
      <c r="H122" s="29">
        <f>'Приложение 4 (новое)'!I212</f>
        <v>0</v>
      </c>
      <c r="I122" s="29">
        <f>'Приложение 4 (новое)'!J212</f>
        <v>0</v>
      </c>
      <c r="J122" s="29">
        <f>'Приложение 4 (новое)'!K212</f>
        <v>0</v>
      </c>
      <c r="K122" s="90"/>
    </row>
    <row r="123" spans="1:11" s="27" customFormat="1" ht="15" x14ac:dyDescent="0.2">
      <c r="A123" s="88"/>
      <c r="B123" s="91"/>
      <c r="C123" s="22" t="s">
        <v>23</v>
      </c>
      <c r="D123" s="22"/>
      <c r="E123" s="29">
        <f>'Приложение 4 (новое)'!F213</f>
        <v>0</v>
      </c>
      <c r="F123" s="29">
        <f>'Приложение 4 (новое)'!G213</f>
        <v>0</v>
      </c>
      <c r="G123" s="29">
        <f>'Приложение 4 (новое)'!H213</f>
        <v>0</v>
      </c>
      <c r="H123" s="29">
        <f>'Приложение 4 (новое)'!I213</f>
        <v>0</v>
      </c>
      <c r="I123" s="29">
        <f>'Приложение 4 (новое)'!J213</f>
        <v>0</v>
      </c>
      <c r="J123" s="29">
        <f>'Приложение 4 (новое)'!K213</f>
        <v>0</v>
      </c>
      <c r="K123" s="91"/>
    </row>
    <row r="124" spans="1:11" s="27" customFormat="1" ht="30" x14ac:dyDescent="0.2">
      <c r="A124" s="87">
        <f>A120+1</f>
        <v>13</v>
      </c>
      <c r="B124" s="89" t="str">
        <f>'Приложение 4 (новое)'!B214</f>
        <v xml:space="preserve">Мероприятие 01.13 
Осуществление мер по противодействию коррупции в границах городского округа
</v>
      </c>
      <c r="C124" s="22" t="s">
        <v>0</v>
      </c>
      <c r="D124" s="22"/>
      <c r="E124" s="92" t="str">
        <f>'Приложение 4 (новое)'!E214</f>
        <v>В пределах средств, выделенных на обеспечение деятельности</v>
      </c>
      <c r="F124" s="93"/>
      <c r="G124" s="93"/>
      <c r="H124" s="93"/>
      <c r="I124" s="93"/>
      <c r="J124" s="94"/>
      <c r="K124" s="90"/>
    </row>
    <row r="125" spans="1:11" s="27" customFormat="1" ht="30" x14ac:dyDescent="0.2">
      <c r="A125" s="87"/>
      <c r="B125" s="90"/>
      <c r="C125" s="22" t="s">
        <v>6</v>
      </c>
      <c r="D125" s="22"/>
      <c r="E125" s="95"/>
      <c r="F125" s="96"/>
      <c r="G125" s="96"/>
      <c r="H125" s="96"/>
      <c r="I125" s="96"/>
      <c r="J125" s="97"/>
      <c r="K125" s="90"/>
    </row>
    <row r="126" spans="1:11" s="27" customFormat="1" ht="45" x14ac:dyDescent="0.2">
      <c r="A126" s="87"/>
      <c r="B126" s="90"/>
      <c r="C126" s="22" t="s">
        <v>15</v>
      </c>
      <c r="D126" s="22"/>
      <c r="E126" s="95"/>
      <c r="F126" s="96"/>
      <c r="G126" s="96"/>
      <c r="H126" s="96"/>
      <c r="I126" s="96"/>
      <c r="J126" s="97"/>
      <c r="K126" s="90"/>
    </row>
    <row r="127" spans="1:11" s="27" customFormat="1" ht="15" x14ac:dyDescent="0.2">
      <c r="A127" s="88"/>
      <c r="B127" s="91"/>
      <c r="C127" s="22" t="s">
        <v>23</v>
      </c>
      <c r="D127" s="22"/>
      <c r="E127" s="98"/>
      <c r="F127" s="99"/>
      <c r="G127" s="99"/>
      <c r="H127" s="99"/>
      <c r="I127" s="99"/>
      <c r="J127" s="100"/>
      <c r="K127" s="91"/>
    </row>
    <row r="128" spans="1:11" s="27" customFormat="1" ht="30" x14ac:dyDescent="0.2">
      <c r="A128" s="87">
        <f>A124+1</f>
        <v>14</v>
      </c>
      <c r="B128" s="89" t="str">
        <f>'Приложение 4 (новое)'!B219</f>
        <v xml:space="preserve">Мероприятие 01.14 
Принятие устава муниципального образования и внесение в него изменений и дополнений, издание муниципальных правовых актов
</v>
      </c>
      <c r="C128" s="22" t="s">
        <v>0</v>
      </c>
      <c r="D128" s="22"/>
      <c r="E128" s="92" t="str">
        <f>'Приложение 4 (новое)'!E219</f>
        <v>В пределах средств, выделенных на обеспечение деятельности</v>
      </c>
      <c r="F128" s="93"/>
      <c r="G128" s="93"/>
      <c r="H128" s="93"/>
      <c r="I128" s="93"/>
      <c r="J128" s="94"/>
      <c r="K128" s="90"/>
    </row>
    <row r="129" spans="1:11" s="27" customFormat="1" ht="30" x14ac:dyDescent="0.2">
      <c r="A129" s="87"/>
      <c r="B129" s="90"/>
      <c r="C129" s="22" t="s">
        <v>6</v>
      </c>
      <c r="D129" s="22"/>
      <c r="E129" s="95"/>
      <c r="F129" s="96"/>
      <c r="G129" s="96"/>
      <c r="H129" s="96"/>
      <c r="I129" s="96"/>
      <c r="J129" s="97"/>
      <c r="K129" s="90"/>
    </row>
    <row r="130" spans="1:11" s="27" customFormat="1" ht="45" x14ac:dyDescent="0.2">
      <c r="A130" s="87"/>
      <c r="B130" s="90"/>
      <c r="C130" s="22" t="s">
        <v>15</v>
      </c>
      <c r="D130" s="22"/>
      <c r="E130" s="95"/>
      <c r="F130" s="96"/>
      <c r="G130" s="96"/>
      <c r="H130" s="96"/>
      <c r="I130" s="96"/>
      <c r="J130" s="97"/>
      <c r="K130" s="90"/>
    </row>
    <row r="131" spans="1:11" s="27" customFormat="1" ht="15" x14ac:dyDescent="0.2">
      <c r="A131" s="88"/>
      <c r="B131" s="91"/>
      <c r="C131" s="22" t="s">
        <v>23</v>
      </c>
      <c r="D131" s="22"/>
      <c r="E131" s="98"/>
      <c r="F131" s="99"/>
      <c r="G131" s="99"/>
      <c r="H131" s="99"/>
      <c r="I131" s="99"/>
      <c r="J131" s="100"/>
      <c r="K131" s="91"/>
    </row>
    <row r="132" spans="1:11" s="27" customFormat="1" ht="30" x14ac:dyDescent="0.2">
      <c r="A132" s="87">
        <f>A128+1</f>
        <v>15</v>
      </c>
      <c r="B132" s="89" t="str">
        <f>'Приложение 4 (новое)'!B224</f>
        <v xml:space="preserve">Мероприятие 01.15 
Организация сбора статистических показателей
</v>
      </c>
      <c r="C132" s="22" t="s">
        <v>0</v>
      </c>
      <c r="D132" s="22"/>
      <c r="E132" s="92" t="str">
        <f>'Приложение 4 (новое)'!E224</f>
        <v>В пределах средств, выделенных на обеспечение деятельности</v>
      </c>
      <c r="F132" s="93"/>
      <c r="G132" s="93"/>
      <c r="H132" s="93"/>
      <c r="I132" s="93"/>
      <c r="J132" s="94"/>
      <c r="K132" s="90"/>
    </row>
    <row r="133" spans="1:11" s="27" customFormat="1" ht="30" x14ac:dyDescent="0.2">
      <c r="A133" s="87"/>
      <c r="B133" s="90"/>
      <c r="C133" s="22" t="s">
        <v>6</v>
      </c>
      <c r="D133" s="22"/>
      <c r="E133" s="95"/>
      <c r="F133" s="96"/>
      <c r="G133" s="96"/>
      <c r="H133" s="96"/>
      <c r="I133" s="96"/>
      <c r="J133" s="97"/>
      <c r="K133" s="90"/>
    </row>
    <row r="134" spans="1:11" s="27" customFormat="1" ht="45" x14ac:dyDescent="0.2">
      <c r="A134" s="87"/>
      <c r="B134" s="90"/>
      <c r="C134" s="22" t="s">
        <v>15</v>
      </c>
      <c r="D134" s="22"/>
      <c r="E134" s="95"/>
      <c r="F134" s="96"/>
      <c r="G134" s="96"/>
      <c r="H134" s="96"/>
      <c r="I134" s="96"/>
      <c r="J134" s="97"/>
      <c r="K134" s="90"/>
    </row>
    <row r="135" spans="1:11" s="27" customFormat="1" ht="15" x14ac:dyDescent="0.2">
      <c r="A135" s="88"/>
      <c r="B135" s="91"/>
      <c r="C135" s="22" t="s">
        <v>23</v>
      </c>
      <c r="D135" s="22"/>
      <c r="E135" s="98"/>
      <c r="F135" s="99"/>
      <c r="G135" s="99"/>
      <c r="H135" s="99"/>
      <c r="I135" s="99"/>
      <c r="J135" s="100"/>
      <c r="K135" s="91"/>
    </row>
    <row r="136" spans="1:11" ht="30" x14ac:dyDescent="0.2">
      <c r="A136" s="87">
        <f>A132+1</f>
        <v>16</v>
      </c>
      <c r="B136" s="89" t="s">
        <v>162</v>
      </c>
      <c r="C136" s="22" t="s">
        <v>0</v>
      </c>
      <c r="D136" s="22"/>
      <c r="E136" s="29">
        <f>'Приложение 4 (новое)'!F235</f>
        <v>0</v>
      </c>
      <c r="F136" s="29">
        <f>'Приложение 4 (новое)'!G235</f>
        <v>0</v>
      </c>
      <c r="G136" s="29">
        <f>'Приложение 4 (новое)'!H235</f>
        <v>0</v>
      </c>
      <c r="H136" s="29">
        <f>'Приложение 4 (новое)'!I235</f>
        <v>0</v>
      </c>
      <c r="I136" s="29">
        <f>'Приложение 4 (новое)'!J235</f>
        <v>0</v>
      </c>
      <c r="J136" s="29">
        <f>'Приложение 4 (новое)'!K235</f>
        <v>0</v>
      </c>
      <c r="K136" s="90"/>
    </row>
    <row r="137" spans="1:11" ht="30" x14ac:dyDescent="0.2">
      <c r="A137" s="87"/>
      <c r="B137" s="90"/>
      <c r="C137" s="22" t="s">
        <v>6</v>
      </c>
      <c r="D137" s="22"/>
      <c r="E137" s="29">
        <f>'Приложение 4 (новое)'!F236</f>
        <v>0</v>
      </c>
      <c r="F137" s="29">
        <f>'Приложение 4 (новое)'!G236</f>
        <v>0</v>
      </c>
      <c r="G137" s="29">
        <f>'Приложение 4 (новое)'!H236</f>
        <v>0</v>
      </c>
      <c r="H137" s="29">
        <f>'Приложение 4 (новое)'!I236</f>
        <v>0</v>
      </c>
      <c r="I137" s="29">
        <f>'Приложение 4 (новое)'!J236</f>
        <v>0</v>
      </c>
      <c r="J137" s="29">
        <f>'Приложение 4 (новое)'!K236</f>
        <v>0</v>
      </c>
      <c r="K137" s="90"/>
    </row>
    <row r="138" spans="1:11" ht="45" x14ac:dyDescent="0.2">
      <c r="A138" s="87"/>
      <c r="B138" s="90"/>
      <c r="C138" s="22" t="s">
        <v>15</v>
      </c>
      <c r="D138" s="22"/>
      <c r="E138" s="29">
        <f>'Приложение 4 (новое)'!F237</f>
        <v>168</v>
      </c>
      <c r="F138" s="29">
        <f>'Приложение 4 (новое)'!G237</f>
        <v>168</v>
      </c>
      <c r="G138" s="29">
        <f>'Приложение 4 (новое)'!H237</f>
        <v>0</v>
      </c>
      <c r="H138" s="29">
        <f>'Приложение 4 (новое)'!I237</f>
        <v>0</v>
      </c>
      <c r="I138" s="29">
        <f>'Приложение 4 (новое)'!J237</f>
        <v>0</v>
      </c>
      <c r="J138" s="29">
        <f>'Приложение 4 (новое)'!K237</f>
        <v>0</v>
      </c>
      <c r="K138" s="90"/>
    </row>
    <row r="139" spans="1:11" ht="15" x14ac:dyDescent="0.2">
      <c r="A139" s="88"/>
      <c r="B139" s="91"/>
      <c r="C139" s="22" t="s">
        <v>23</v>
      </c>
      <c r="D139" s="22"/>
      <c r="E139" s="29">
        <f>'Приложение 4 (новое)'!F238</f>
        <v>0</v>
      </c>
      <c r="F139" s="29">
        <f>'Приложение 4 (новое)'!G238</f>
        <v>0</v>
      </c>
      <c r="G139" s="29">
        <f>'Приложение 4 (новое)'!H238</f>
        <v>0</v>
      </c>
      <c r="H139" s="29">
        <f>'Приложение 4 (новое)'!I238</f>
        <v>0</v>
      </c>
      <c r="I139" s="29">
        <f>'Приложение 4 (новое)'!J238</f>
        <v>0</v>
      </c>
      <c r="J139" s="29">
        <f>'Приложение 4 (новое)'!K238</f>
        <v>0</v>
      </c>
      <c r="K139" s="91"/>
    </row>
  </sheetData>
  <mergeCells count="121">
    <mergeCell ref="K108:K111"/>
    <mergeCell ref="A108:A111"/>
    <mergeCell ref="A63:A66"/>
    <mergeCell ref="B47:B50"/>
    <mergeCell ref="A59:A62"/>
    <mergeCell ref="A55:A58"/>
    <mergeCell ref="B108:B111"/>
    <mergeCell ref="B112:B115"/>
    <mergeCell ref="B84:B87"/>
    <mergeCell ref="K112:K115"/>
    <mergeCell ref="A100:A103"/>
    <mergeCell ref="B104:B107"/>
    <mergeCell ref="A112:A115"/>
    <mergeCell ref="B100:B103"/>
    <mergeCell ref="B55:B58"/>
    <mergeCell ref="E55:J58"/>
    <mergeCell ref="A80:A83"/>
    <mergeCell ref="E47:J50"/>
    <mergeCell ref="K55:K58"/>
    <mergeCell ref="K59:K62"/>
    <mergeCell ref="A76:A79"/>
    <mergeCell ref="B76:B79"/>
    <mergeCell ref="B63:B66"/>
    <mergeCell ref="K63:K66"/>
    <mergeCell ref="K80:K83"/>
    <mergeCell ref="B59:B62"/>
    <mergeCell ref="A51:A54"/>
    <mergeCell ref="A75:K75"/>
    <mergeCell ref="B80:B83"/>
    <mergeCell ref="A47:A50"/>
    <mergeCell ref="B39:B42"/>
    <mergeCell ref="B51:B54"/>
    <mergeCell ref="K51:K54"/>
    <mergeCell ref="K43:K46"/>
    <mergeCell ref="E51:J54"/>
    <mergeCell ref="A39:A42"/>
    <mergeCell ref="K39:K42"/>
    <mergeCell ref="E39:J42"/>
    <mergeCell ref="B43:B46"/>
    <mergeCell ref="A43:A46"/>
    <mergeCell ref="E43:J46"/>
    <mergeCell ref="K47:K50"/>
    <mergeCell ref="K76:K79"/>
    <mergeCell ref="A38:K38"/>
    <mergeCell ref="B34:B37"/>
    <mergeCell ref="K17:K20"/>
    <mergeCell ref="K21:K24"/>
    <mergeCell ref="K25:K28"/>
    <mergeCell ref="A67:A70"/>
    <mergeCell ref="B67:B70"/>
    <mergeCell ref="K67:K70"/>
    <mergeCell ref="A71:A74"/>
    <mergeCell ref="B71:B74"/>
    <mergeCell ref="K71:K74"/>
    <mergeCell ref="E67:J70"/>
    <mergeCell ref="E71:J74"/>
    <mergeCell ref="B25:B28"/>
    <mergeCell ref="A30:A33"/>
    <mergeCell ref="B30:B33"/>
    <mergeCell ref="A34:A37"/>
    <mergeCell ref="A104:A107"/>
    <mergeCell ref="A84:A87"/>
    <mergeCell ref="K84:K87"/>
    <mergeCell ref="K88:K91"/>
    <mergeCell ref="K92:K95"/>
    <mergeCell ref="K96:K99"/>
    <mergeCell ref="K100:K103"/>
    <mergeCell ref="K104:K107"/>
    <mergeCell ref="B92:B95"/>
    <mergeCell ref="B96:B99"/>
    <mergeCell ref="A92:A95"/>
    <mergeCell ref="A96:A99"/>
    <mergeCell ref="B88:B91"/>
    <mergeCell ref="A88:A91"/>
    <mergeCell ref="P1:R1"/>
    <mergeCell ref="B3:K3"/>
    <mergeCell ref="B6:B7"/>
    <mergeCell ref="K6:K7"/>
    <mergeCell ref="E6:J6"/>
    <mergeCell ref="D1:K1"/>
    <mergeCell ref="D6:D7"/>
    <mergeCell ref="D4:G4"/>
    <mergeCell ref="K9:K12"/>
    <mergeCell ref="D2:K2"/>
    <mergeCell ref="K13:K16"/>
    <mergeCell ref="A6:A7"/>
    <mergeCell ref="C6:C7"/>
    <mergeCell ref="K34:K37"/>
    <mergeCell ref="A29:K29"/>
    <mergeCell ref="K30:K33"/>
    <mergeCell ref="A8:K8"/>
    <mergeCell ref="A9:A12"/>
    <mergeCell ref="B9:B12"/>
    <mergeCell ref="A13:A16"/>
    <mergeCell ref="B13:B16"/>
    <mergeCell ref="A17:A20"/>
    <mergeCell ref="B17:B20"/>
    <mergeCell ref="A21:A24"/>
    <mergeCell ref="B21:B24"/>
    <mergeCell ref="A25:A28"/>
    <mergeCell ref="A136:A139"/>
    <mergeCell ref="B136:B139"/>
    <mergeCell ref="K136:K139"/>
    <mergeCell ref="K132:K135"/>
    <mergeCell ref="E124:J127"/>
    <mergeCell ref="E128:J131"/>
    <mergeCell ref="E132:J135"/>
    <mergeCell ref="K116:K119"/>
    <mergeCell ref="A120:A123"/>
    <mergeCell ref="B120:B123"/>
    <mergeCell ref="K120:K123"/>
    <mergeCell ref="A124:A127"/>
    <mergeCell ref="B124:B127"/>
    <mergeCell ref="K124:K127"/>
    <mergeCell ref="A128:A131"/>
    <mergeCell ref="B128:B131"/>
    <mergeCell ref="K128:K131"/>
    <mergeCell ref="A132:A135"/>
    <mergeCell ref="B132:B135"/>
    <mergeCell ref="A116:A119"/>
    <mergeCell ref="B116:B119"/>
  </mergeCells>
  <pageMargins left="0.39370078740157483" right="0.39370078740157483" top="0.39370078740157483" bottom="0.39370078740157483" header="0.51181102362204722" footer="0.51181102362204722"/>
  <pageSetup paperSize="9" scale="54" fitToHeight="20" orientation="landscape" r:id="rId1"/>
  <headerFooter alignWithMargins="0"/>
  <rowBreaks count="4" manualBreakCount="4">
    <brk id="37" max="10" man="1"/>
    <brk id="58" max="10" man="1"/>
    <brk id="87" max="10" man="1"/>
    <brk id="11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8"/>
  <sheetViews>
    <sheetView view="pageBreakPreview" zoomScale="60" zoomScaleNormal="100" workbookViewId="0">
      <selection activeCell="M5" sqref="M5"/>
    </sheetView>
  </sheetViews>
  <sheetFormatPr defaultRowHeight="12.75" x14ac:dyDescent="0.2"/>
  <cols>
    <col min="1" max="1" width="11.28515625" style="35" customWidth="1"/>
    <col min="2" max="2" width="44" style="35" customWidth="1"/>
    <col min="3" max="3" width="14.7109375" style="35" customWidth="1"/>
    <col min="4" max="4" width="17.85546875" style="35" customWidth="1"/>
    <col min="5" max="5" width="23" style="37" customWidth="1"/>
    <col min="6" max="6" width="14.5703125" style="37" customWidth="1"/>
    <col min="7" max="7" width="16.140625" style="37" customWidth="1"/>
    <col min="8" max="8" width="16" style="37" customWidth="1"/>
    <col min="9" max="9" width="16.85546875" style="71" bestFit="1" customWidth="1"/>
    <col min="10" max="10" width="16.85546875" style="37" bestFit="1" customWidth="1"/>
    <col min="11" max="11" width="16.42578125" style="37" customWidth="1"/>
    <col min="12" max="12" width="17.28515625" style="35" customWidth="1"/>
    <col min="13" max="13" width="75.5703125" style="35" customWidth="1"/>
    <col min="14" max="14" width="0.140625" style="5" customWidth="1"/>
    <col min="15" max="15" width="9.140625" style="5" hidden="1" customWidth="1"/>
    <col min="16" max="16384" width="9.140625" style="7"/>
  </cols>
  <sheetData>
    <row r="1" spans="1:15" ht="81" customHeight="1" x14ac:dyDescent="0.2">
      <c r="D1" s="51" t="s">
        <v>28</v>
      </c>
      <c r="E1" s="36"/>
      <c r="F1" s="36"/>
      <c r="G1" s="36"/>
      <c r="H1" s="36"/>
      <c r="I1" s="66"/>
      <c r="J1" s="184" t="s">
        <v>186</v>
      </c>
      <c r="K1" s="184"/>
      <c r="L1" s="184"/>
      <c r="M1" s="184"/>
    </row>
    <row r="2" spans="1:15" ht="81" customHeight="1" x14ac:dyDescent="0.2">
      <c r="D2" s="51"/>
      <c r="E2" s="36"/>
      <c r="F2" s="36"/>
      <c r="G2" s="36"/>
      <c r="H2" s="36"/>
      <c r="I2" s="66"/>
      <c r="J2" s="76" t="s">
        <v>107</v>
      </c>
      <c r="K2" s="188"/>
      <c r="L2" s="188"/>
      <c r="M2" s="188"/>
    </row>
    <row r="3" spans="1:15" s="14" customFormat="1" ht="15.75" x14ac:dyDescent="0.2">
      <c r="A3" s="74" t="s">
        <v>27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52"/>
      <c r="N3" s="47"/>
      <c r="O3" s="47"/>
    </row>
    <row r="4" spans="1:15" s="14" customFormat="1" ht="15.75" x14ac:dyDescent="0.2">
      <c r="A4" s="74" t="s">
        <v>57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52"/>
      <c r="N4" s="47"/>
      <c r="O4" s="47"/>
    </row>
    <row r="5" spans="1:15" s="14" customFormat="1" ht="15.75" x14ac:dyDescent="0.2">
      <c r="A5" s="78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52"/>
      <c r="N5" s="47"/>
      <c r="O5" s="47"/>
    </row>
    <row r="6" spans="1:15" s="14" customFormat="1" ht="15.75" x14ac:dyDescent="0.2">
      <c r="A6" s="48"/>
      <c r="B6" s="54"/>
      <c r="C6" s="54"/>
      <c r="D6" s="54"/>
      <c r="E6" s="54"/>
      <c r="F6" s="54"/>
      <c r="G6" s="54"/>
      <c r="H6" s="54"/>
      <c r="I6" s="67"/>
      <c r="J6" s="54"/>
      <c r="K6" s="54"/>
      <c r="L6" s="55"/>
      <c r="M6" s="55"/>
      <c r="N6" s="47"/>
      <c r="O6" s="47"/>
    </row>
    <row r="7" spans="1:15" ht="18" customHeight="1" x14ac:dyDescent="0.2">
      <c r="A7" s="185" t="s">
        <v>3</v>
      </c>
      <c r="B7" s="185" t="s">
        <v>19</v>
      </c>
      <c r="C7" s="185" t="s">
        <v>20</v>
      </c>
      <c r="D7" s="185" t="s">
        <v>7</v>
      </c>
      <c r="E7" s="185" t="s">
        <v>95</v>
      </c>
      <c r="F7" s="185" t="s">
        <v>21</v>
      </c>
      <c r="G7" s="61"/>
      <c r="H7" s="185" t="s">
        <v>8</v>
      </c>
      <c r="I7" s="185"/>
      <c r="J7" s="185"/>
      <c r="K7" s="185"/>
      <c r="L7" s="185" t="s">
        <v>10</v>
      </c>
      <c r="M7" s="186" t="s">
        <v>14</v>
      </c>
    </row>
    <row r="8" spans="1:15" ht="79.5" customHeight="1" x14ac:dyDescent="0.2">
      <c r="A8" s="185"/>
      <c r="B8" s="185"/>
      <c r="C8" s="185"/>
      <c r="D8" s="185"/>
      <c r="E8" s="185"/>
      <c r="F8" s="185"/>
      <c r="G8" s="53" t="s">
        <v>90</v>
      </c>
      <c r="H8" s="53" t="s">
        <v>91</v>
      </c>
      <c r="I8" s="68" t="s">
        <v>92</v>
      </c>
      <c r="J8" s="53" t="s">
        <v>93</v>
      </c>
      <c r="K8" s="53" t="s">
        <v>94</v>
      </c>
      <c r="L8" s="185"/>
      <c r="M8" s="187"/>
    </row>
    <row r="9" spans="1:15" ht="15" x14ac:dyDescent="0.2">
      <c r="A9" s="49">
        <v>1</v>
      </c>
      <c r="B9" s="57">
        <v>2</v>
      </c>
      <c r="C9" s="57">
        <v>3</v>
      </c>
      <c r="D9" s="57">
        <v>4</v>
      </c>
      <c r="E9" s="57">
        <v>5</v>
      </c>
      <c r="F9" s="57">
        <v>6</v>
      </c>
      <c r="G9" s="57"/>
      <c r="H9" s="57">
        <v>7</v>
      </c>
      <c r="I9" s="69">
        <v>8</v>
      </c>
      <c r="J9" s="57">
        <v>9</v>
      </c>
      <c r="K9" s="57">
        <v>10</v>
      </c>
      <c r="L9" s="57">
        <v>11</v>
      </c>
      <c r="M9" s="57">
        <v>12</v>
      </c>
    </row>
    <row r="10" spans="1:15" s="5" customFormat="1" ht="32.25" customHeight="1" x14ac:dyDescent="0.2">
      <c r="A10" s="181" t="s">
        <v>96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3"/>
    </row>
    <row r="11" spans="1:15" ht="23.25" customHeight="1" x14ac:dyDescent="0.2">
      <c r="A11" s="128">
        <v>1</v>
      </c>
      <c r="B11" s="174" t="s">
        <v>119</v>
      </c>
      <c r="C11" s="128" t="s">
        <v>67</v>
      </c>
      <c r="D11" s="58" t="s">
        <v>1</v>
      </c>
      <c r="E11" s="34">
        <f>E12+E13+E14+E15</f>
        <v>154892.4</v>
      </c>
      <c r="F11" s="34">
        <f>SUM(G11:K11)</f>
        <v>391851.3</v>
      </c>
      <c r="G11" s="34">
        <f>G12+G13+G14+G15</f>
        <v>58494.299999999988</v>
      </c>
      <c r="H11" s="34">
        <f t="shared" ref="H11:K11" si="0">H12+H13+H14+H15</f>
        <v>125851.2</v>
      </c>
      <c r="I11" s="70">
        <f t="shared" si="0"/>
        <v>95760.200000000012</v>
      </c>
      <c r="J11" s="34">
        <f t="shared" si="0"/>
        <v>55872.800000000003</v>
      </c>
      <c r="K11" s="34">
        <f t="shared" si="0"/>
        <v>55872.800000000003</v>
      </c>
      <c r="L11" s="131"/>
      <c r="M11" s="131" t="s">
        <v>116</v>
      </c>
    </row>
    <row r="12" spans="1:15" ht="45" x14ac:dyDescent="0.2">
      <c r="A12" s="129"/>
      <c r="B12" s="164"/>
      <c r="C12" s="129"/>
      <c r="D12" s="58" t="s">
        <v>0</v>
      </c>
      <c r="E12" s="34">
        <f>E17+E22+E27</f>
        <v>0</v>
      </c>
      <c r="F12" s="34">
        <f t="shared" ref="F12:F40" si="1">SUM(G12:K12)</f>
        <v>0</v>
      </c>
      <c r="G12" s="34">
        <f>G17+G22+G27</f>
        <v>0</v>
      </c>
      <c r="H12" s="34">
        <f t="shared" ref="H12:K12" si="2">H17+H22+H27</f>
        <v>0</v>
      </c>
      <c r="I12" s="70">
        <f t="shared" si="2"/>
        <v>0</v>
      </c>
      <c r="J12" s="34">
        <f t="shared" si="2"/>
        <v>0</v>
      </c>
      <c r="K12" s="34">
        <f t="shared" si="2"/>
        <v>0</v>
      </c>
      <c r="L12" s="132"/>
      <c r="M12" s="132"/>
    </row>
    <row r="13" spans="1:15" ht="60" x14ac:dyDescent="0.2">
      <c r="A13" s="129"/>
      <c r="B13" s="164"/>
      <c r="C13" s="129"/>
      <c r="D13" s="58" t="s">
        <v>6</v>
      </c>
      <c r="E13" s="34">
        <f t="shared" ref="E13:E15" si="3">E18+E23+E28</f>
        <v>0</v>
      </c>
      <c r="F13" s="34">
        <f t="shared" si="1"/>
        <v>0</v>
      </c>
      <c r="G13" s="34">
        <f t="shared" ref="G13:K15" si="4">G18+G23+G28</f>
        <v>0</v>
      </c>
      <c r="H13" s="34">
        <f t="shared" si="4"/>
        <v>0</v>
      </c>
      <c r="I13" s="70">
        <f t="shared" si="4"/>
        <v>0</v>
      </c>
      <c r="J13" s="34">
        <f t="shared" si="4"/>
        <v>0</v>
      </c>
      <c r="K13" s="34">
        <f t="shared" si="4"/>
        <v>0</v>
      </c>
      <c r="L13" s="132"/>
      <c r="M13" s="132"/>
    </row>
    <row r="14" spans="1:15" ht="60" x14ac:dyDescent="0.2">
      <c r="A14" s="129"/>
      <c r="B14" s="164"/>
      <c r="C14" s="129"/>
      <c r="D14" s="58" t="s">
        <v>15</v>
      </c>
      <c r="E14" s="34">
        <f t="shared" si="3"/>
        <v>154892.4</v>
      </c>
      <c r="F14" s="34">
        <f t="shared" si="1"/>
        <v>391851.3</v>
      </c>
      <c r="G14" s="34">
        <f t="shared" si="4"/>
        <v>58494.299999999988</v>
      </c>
      <c r="H14" s="34">
        <f t="shared" si="4"/>
        <v>125851.2</v>
      </c>
      <c r="I14" s="70">
        <f t="shared" si="4"/>
        <v>95760.200000000012</v>
      </c>
      <c r="J14" s="34">
        <f t="shared" si="4"/>
        <v>55872.800000000003</v>
      </c>
      <c r="K14" s="34">
        <f t="shared" si="4"/>
        <v>55872.800000000003</v>
      </c>
      <c r="L14" s="132"/>
      <c r="M14" s="132"/>
    </row>
    <row r="15" spans="1:15" ht="30" x14ac:dyDescent="0.2">
      <c r="A15" s="130"/>
      <c r="B15" s="165"/>
      <c r="C15" s="130"/>
      <c r="D15" s="58" t="s">
        <v>23</v>
      </c>
      <c r="E15" s="34">
        <f t="shared" si="3"/>
        <v>0</v>
      </c>
      <c r="F15" s="34">
        <f t="shared" si="1"/>
        <v>0</v>
      </c>
      <c r="G15" s="34">
        <f t="shared" si="4"/>
        <v>0</v>
      </c>
      <c r="H15" s="34">
        <f t="shared" si="4"/>
        <v>0</v>
      </c>
      <c r="I15" s="70">
        <f t="shared" si="4"/>
        <v>0</v>
      </c>
      <c r="J15" s="34">
        <f t="shared" si="4"/>
        <v>0</v>
      </c>
      <c r="K15" s="34">
        <f t="shared" si="4"/>
        <v>0</v>
      </c>
      <c r="L15" s="133"/>
      <c r="M15" s="133"/>
    </row>
    <row r="16" spans="1:15" ht="15" customHeight="1" x14ac:dyDescent="0.2">
      <c r="A16" s="128" t="s">
        <v>11</v>
      </c>
      <c r="B16" s="175" t="s">
        <v>120</v>
      </c>
      <c r="C16" s="128" t="s">
        <v>67</v>
      </c>
      <c r="D16" s="58" t="s">
        <v>1</v>
      </c>
      <c r="E16" s="34">
        <f>SUM(E17:E20)</f>
        <v>128430.39999999999</v>
      </c>
      <c r="F16" s="34">
        <f t="shared" si="1"/>
        <v>263012</v>
      </c>
      <c r="G16" s="34">
        <f>SUM(G17:G20)</f>
        <v>37996.299999999988</v>
      </c>
      <c r="H16" s="34">
        <f>SUM(H17:H20)</f>
        <v>101311.4</v>
      </c>
      <c r="I16" s="70">
        <f>SUM(I17:I20)</f>
        <v>64654.3</v>
      </c>
      <c r="J16" s="34">
        <f>SUM(J17:J20)</f>
        <v>29525</v>
      </c>
      <c r="K16" s="34">
        <f>SUM(K17:K20)</f>
        <v>29525</v>
      </c>
      <c r="L16" s="131" t="s">
        <v>46</v>
      </c>
      <c r="M16" s="178"/>
    </row>
    <row r="17" spans="1:13" ht="45" x14ac:dyDescent="0.2">
      <c r="A17" s="129"/>
      <c r="B17" s="176"/>
      <c r="C17" s="129"/>
      <c r="D17" s="58" t="s">
        <v>0</v>
      </c>
      <c r="E17" s="34">
        <v>0</v>
      </c>
      <c r="F17" s="34">
        <f t="shared" si="1"/>
        <v>0</v>
      </c>
      <c r="G17" s="34">
        <v>0</v>
      </c>
      <c r="H17" s="34">
        <v>0</v>
      </c>
      <c r="I17" s="70">
        <v>0</v>
      </c>
      <c r="J17" s="34">
        <v>0</v>
      </c>
      <c r="K17" s="34">
        <v>0</v>
      </c>
      <c r="L17" s="132"/>
      <c r="M17" s="179"/>
    </row>
    <row r="18" spans="1:13" ht="60" x14ac:dyDescent="0.2">
      <c r="A18" s="129"/>
      <c r="B18" s="176"/>
      <c r="C18" s="129"/>
      <c r="D18" s="58" t="s">
        <v>6</v>
      </c>
      <c r="E18" s="34">
        <v>0</v>
      </c>
      <c r="F18" s="34">
        <f t="shared" si="1"/>
        <v>0</v>
      </c>
      <c r="G18" s="34">
        <v>0</v>
      </c>
      <c r="H18" s="34">
        <v>0</v>
      </c>
      <c r="I18" s="70">
        <f>17331.1-270+4315-21376.1</f>
        <v>0</v>
      </c>
      <c r="J18" s="34">
        <v>0</v>
      </c>
      <c r="K18" s="34">
        <v>0</v>
      </c>
      <c r="L18" s="132"/>
      <c r="M18" s="179"/>
    </row>
    <row r="19" spans="1:13" ht="60" x14ac:dyDescent="0.2">
      <c r="A19" s="129"/>
      <c r="B19" s="176"/>
      <c r="C19" s="129"/>
      <c r="D19" s="58" t="s">
        <v>15</v>
      </c>
      <c r="E19" s="34">
        <v>128430.39999999999</v>
      </c>
      <c r="F19" s="34">
        <f t="shared" si="1"/>
        <v>263012</v>
      </c>
      <c r="G19" s="34">
        <f>50984.4+64940.6+27559.4+70-120+50+30+5700+2640+1300+2500-1000+102-1000-4800-500-175+3000+1821+300-780-92500-26559.4-10.4-1.3+1000-65-95+95+2300+1800-590</f>
        <v>37996.299999999988</v>
      </c>
      <c r="H19" s="34">
        <f>56938-40300+40300+770+10900+16653.7+8787.8+9778+6150.4-8782.5+575-459</f>
        <v>101311.4</v>
      </c>
      <c r="I19" s="70">
        <f>22675+7995+4030.6-3000+1489.4-358.7+100+8321.3-614+1550+6719.7-5459+21205</f>
        <v>64654.3</v>
      </c>
      <c r="J19" s="34">
        <f>22675+6850</f>
        <v>29525</v>
      </c>
      <c r="K19" s="34">
        <f>21985+7540</f>
        <v>29525</v>
      </c>
      <c r="L19" s="132"/>
      <c r="M19" s="179"/>
    </row>
    <row r="20" spans="1:13" ht="30" x14ac:dyDescent="0.2">
      <c r="A20" s="130"/>
      <c r="B20" s="177"/>
      <c r="C20" s="130"/>
      <c r="D20" s="58" t="s">
        <v>23</v>
      </c>
      <c r="E20" s="34">
        <v>0</v>
      </c>
      <c r="F20" s="34">
        <f t="shared" si="1"/>
        <v>0</v>
      </c>
      <c r="G20" s="34">
        <v>0</v>
      </c>
      <c r="H20" s="34">
        <v>0</v>
      </c>
      <c r="I20" s="70">
        <v>0</v>
      </c>
      <c r="J20" s="34">
        <v>0</v>
      </c>
      <c r="K20" s="34">
        <v>0</v>
      </c>
      <c r="L20" s="133"/>
      <c r="M20" s="180"/>
    </row>
    <row r="21" spans="1:13" ht="15" customHeight="1" x14ac:dyDescent="0.2">
      <c r="A21" s="135" t="s">
        <v>22</v>
      </c>
      <c r="B21" s="131" t="s">
        <v>121</v>
      </c>
      <c r="C21" s="128" t="s">
        <v>67</v>
      </c>
      <c r="D21" s="58" t="s">
        <v>1</v>
      </c>
      <c r="E21" s="34">
        <f>SUM(E22:E25)</f>
        <v>26462</v>
      </c>
      <c r="F21" s="34">
        <f t="shared" si="1"/>
        <v>126379.30000000002</v>
      </c>
      <c r="G21" s="34">
        <f>SUM(G22:G25)</f>
        <v>20418</v>
      </c>
      <c r="H21" s="34">
        <f>SUM(H22:H25)</f>
        <v>23159.8</v>
      </c>
      <c r="I21" s="70">
        <f>SUM(I22:I25)</f>
        <v>31105.9</v>
      </c>
      <c r="J21" s="34">
        <f>SUM(J22:J25)</f>
        <v>25847.8</v>
      </c>
      <c r="K21" s="34">
        <f>SUM(K22:K25)</f>
        <v>25847.8</v>
      </c>
      <c r="L21" s="131" t="s">
        <v>46</v>
      </c>
      <c r="M21" s="160"/>
    </row>
    <row r="22" spans="1:13" ht="45" x14ac:dyDescent="0.2">
      <c r="A22" s="136"/>
      <c r="B22" s="132"/>
      <c r="C22" s="129"/>
      <c r="D22" s="58" t="s">
        <v>0</v>
      </c>
      <c r="E22" s="34">
        <v>0</v>
      </c>
      <c r="F22" s="34">
        <f t="shared" si="1"/>
        <v>0</v>
      </c>
      <c r="G22" s="34">
        <v>0</v>
      </c>
      <c r="H22" s="34">
        <v>0</v>
      </c>
      <c r="I22" s="70">
        <v>0</v>
      </c>
      <c r="J22" s="34">
        <v>0</v>
      </c>
      <c r="K22" s="34">
        <v>0</v>
      </c>
      <c r="L22" s="132"/>
      <c r="M22" s="132"/>
    </row>
    <row r="23" spans="1:13" ht="60" x14ac:dyDescent="0.2">
      <c r="A23" s="136"/>
      <c r="B23" s="132"/>
      <c r="C23" s="129"/>
      <c r="D23" s="58" t="s">
        <v>6</v>
      </c>
      <c r="E23" s="34">
        <v>0</v>
      </c>
      <c r="F23" s="34">
        <f t="shared" si="1"/>
        <v>0</v>
      </c>
      <c r="G23" s="34">
        <v>0</v>
      </c>
      <c r="H23" s="34">
        <v>0</v>
      </c>
      <c r="I23" s="70">
        <v>0</v>
      </c>
      <c r="J23" s="34">
        <v>0</v>
      </c>
      <c r="K23" s="34">
        <v>0</v>
      </c>
      <c r="L23" s="132"/>
      <c r="M23" s="132"/>
    </row>
    <row r="24" spans="1:13" ht="60" x14ac:dyDescent="0.2">
      <c r="A24" s="136"/>
      <c r="B24" s="132"/>
      <c r="C24" s="129"/>
      <c r="D24" s="58" t="s">
        <v>15</v>
      </c>
      <c r="E24" s="34">
        <v>26462</v>
      </c>
      <c r="F24" s="34">
        <f t="shared" si="1"/>
        <v>126379.30000000002</v>
      </c>
      <c r="G24" s="34">
        <f>27970-70-230-50-102-4800-2300</f>
        <v>20418</v>
      </c>
      <c r="H24" s="34">
        <f>25648-1770-142.5-564.7-70+59</f>
        <v>23159.8</v>
      </c>
      <c r="I24" s="70">
        <f>25648+199.8+5258.1</f>
        <v>31105.9</v>
      </c>
      <c r="J24" s="34">
        <f>25648+199.8</f>
        <v>25847.8</v>
      </c>
      <c r="K24" s="34">
        <f>25648+199.8</f>
        <v>25847.8</v>
      </c>
      <c r="L24" s="132"/>
      <c r="M24" s="132"/>
    </row>
    <row r="25" spans="1:13" ht="30" x14ac:dyDescent="0.2">
      <c r="A25" s="137"/>
      <c r="B25" s="133"/>
      <c r="C25" s="130"/>
      <c r="D25" s="58" t="s">
        <v>23</v>
      </c>
      <c r="E25" s="34">
        <v>0</v>
      </c>
      <c r="F25" s="34">
        <f t="shared" si="1"/>
        <v>0</v>
      </c>
      <c r="G25" s="34">
        <v>0</v>
      </c>
      <c r="H25" s="34">
        <v>0</v>
      </c>
      <c r="I25" s="70">
        <v>0</v>
      </c>
      <c r="J25" s="34">
        <v>0</v>
      </c>
      <c r="K25" s="34">
        <v>0</v>
      </c>
      <c r="L25" s="133"/>
      <c r="M25" s="133"/>
    </row>
    <row r="26" spans="1:13" ht="15" customHeight="1" x14ac:dyDescent="0.2">
      <c r="A26" s="135" t="s">
        <v>25</v>
      </c>
      <c r="B26" s="131" t="s">
        <v>122</v>
      </c>
      <c r="C26" s="128" t="s">
        <v>67</v>
      </c>
      <c r="D26" s="58" t="s">
        <v>1</v>
      </c>
      <c r="E26" s="34">
        <f>SUM(E27:E30)</f>
        <v>0</v>
      </c>
      <c r="F26" s="34">
        <f t="shared" si="1"/>
        <v>2460</v>
      </c>
      <c r="G26" s="34">
        <f>SUM(G27:G30)</f>
        <v>80</v>
      </c>
      <c r="H26" s="34">
        <f>SUM(H27:H30)</f>
        <v>1380</v>
      </c>
      <c r="I26" s="70">
        <f>SUM(I27:I30)</f>
        <v>1.6875389974302379E-14</v>
      </c>
      <c r="J26" s="34">
        <f>SUM(J27:J30)</f>
        <v>500</v>
      </c>
      <c r="K26" s="34">
        <f>SUM(K27:K30)</f>
        <v>500</v>
      </c>
      <c r="L26" s="131" t="s">
        <v>46</v>
      </c>
      <c r="M26" s="160"/>
    </row>
    <row r="27" spans="1:13" ht="45" x14ac:dyDescent="0.2">
      <c r="A27" s="136"/>
      <c r="B27" s="132"/>
      <c r="C27" s="129"/>
      <c r="D27" s="58" t="s">
        <v>0</v>
      </c>
      <c r="E27" s="34">
        <v>0</v>
      </c>
      <c r="F27" s="34">
        <f t="shared" si="1"/>
        <v>0</v>
      </c>
      <c r="G27" s="34">
        <v>0</v>
      </c>
      <c r="H27" s="34">
        <v>0</v>
      </c>
      <c r="I27" s="70">
        <v>0</v>
      </c>
      <c r="J27" s="34">
        <v>0</v>
      </c>
      <c r="K27" s="34">
        <v>0</v>
      </c>
      <c r="L27" s="132"/>
      <c r="M27" s="132"/>
    </row>
    <row r="28" spans="1:13" ht="60" x14ac:dyDescent="0.2">
      <c r="A28" s="136"/>
      <c r="B28" s="132"/>
      <c r="C28" s="129"/>
      <c r="D28" s="58" t="s">
        <v>6</v>
      </c>
      <c r="E28" s="34">
        <v>0</v>
      </c>
      <c r="F28" s="34">
        <f t="shared" si="1"/>
        <v>0</v>
      </c>
      <c r="G28" s="34">
        <v>0</v>
      </c>
      <c r="H28" s="34">
        <v>0</v>
      </c>
      <c r="I28" s="70">
        <v>0</v>
      </c>
      <c r="J28" s="34">
        <v>0</v>
      </c>
      <c r="K28" s="34">
        <v>0</v>
      </c>
      <c r="L28" s="132"/>
      <c r="M28" s="132"/>
    </row>
    <row r="29" spans="1:13" ht="60" x14ac:dyDescent="0.2">
      <c r="A29" s="136"/>
      <c r="B29" s="132"/>
      <c r="C29" s="129"/>
      <c r="D29" s="58" t="s">
        <v>15</v>
      </c>
      <c r="E29" s="34">
        <v>0</v>
      </c>
      <c r="F29" s="34">
        <f t="shared" si="1"/>
        <v>2460</v>
      </c>
      <c r="G29" s="34">
        <v>80</v>
      </c>
      <c r="H29" s="34">
        <v>1380</v>
      </c>
      <c r="I29" s="70">
        <f>500-253.2-244.1-2.7</f>
        <v>1.6875389974302379E-14</v>
      </c>
      <c r="J29" s="34">
        <v>500</v>
      </c>
      <c r="K29" s="34">
        <v>500</v>
      </c>
      <c r="L29" s="132"/>
      <c r="M29" s="132"/>
    </row>
    <row r="30" spans="1:13" ht="30" x14ac:dyDescent="0.2">
      <c r="A30" s="137"/>
      <c r="B30" s="133"/>
      <c r="C30" s="130"/>
      <c r="D30" s="58" t="s">
        <v>23</v>
      </c>
      <c r="E30" s="34">
        <v>0</v>
      </c>
      <c r="F30" s="34">
        <f t="shared" si="1"/>
        <v>0</v>
      </c>
      <c r="G30" s="34">
        <v>0</v>
      </c>
      <c r="H30" s="34">
        <v>0</v>
      </c>
      <c r="I30" s="70">
        <v>0</v>
      </c>
      <c r="J30" s="34">
        <v>0</v>
      </c>
      <c r="K30" s="34">
        <v>0</v>
      </c>
      <c r="L30" s="133"/>
      <c r="M30" s="133"/>
    </row>
    <row r="31" spans="1:13" ht="25.5" customHeight="1" x14ac:dyDescent="0.2">
      <c r="A31" s="128" t="s">
        <v>9</v>
      </c>
      <c r="B31" s="171" t="s">
        <v>123</v>
      </c>
      <c r="C31" s="128" t="s">
        <v>67</v>
      </c>
      <c r="D31" s="58" t="s">
        <v>1</v>
      </c>
      <c r="E31" s="34">
        <f t="shared" ref="E31:K31" si="5">E36</f>
        <v>14149</v>
      </c>
      <c r="F31" s="34">
        <f t="shared" si="1"/>
        <v>132042</v>
      </c>
      <c r="G31" s="34">
        <f t="shared" si="5"/>
        <v>24933.599999999999</v>
      </c>
      <c r="H31" s="34">
        <f t="shared" si="5"/>
        <v>25713</v>
      </c>
      <c r="I31" s="70">
        <f t="shared" si="5"/>
        <v>27131.8</v>
      </c>
      <c r="J31" s="34">
        <f t="shared" si="5"/>
        <v>27131.8</v>
      </c>
      <c r="K31" s="34">
        <f t="shared" si="5"/>
        <v>27131.8</v>
      </c>
      <c r="L31" s="131"/>
      <c r="M31" s="131" t="s">
        <v>117</v>
      </c>
    </row>
    <row r="32" spans="1:13" ht="47.25" customHeight="1" x14ac:dyDescent="0.2">
      <c r="A32" s="129"/>
      <c r="B32" s="157"/>
      <c r="C32" s="129"/>
      <c r="D32" s="58" t="s">
        <v>0</v>
      </c>
      <c r="E32" s="34">
        <f>E37</f>
        <v>0</v>
      </c>
      <c r="F32" s="34">
        <f t="shared" si="1"/>
        <v>0</v>
      </c>
      <c r="G32" s="34">
        <f t="shared" ref="G32:K32" si="6">G37</f>
        <v>0</v>
      </c>
      <c r="H32" s="34">
        <f t="shared" si="6"/>
        <v>0</v>
      </c>
      <c r="I32" s="70">
        <f t="shared" si="6"/>
        <v>0</v>
      </c>
      <c r="J32" s="34">
        <f t="shared" si="6"/>
        <v>0</v>
      </c>
      <c r="K32" s="34">
        <f t="shared" si="6"/>
        <v>0</v>
      </c>
      <c r="L32" s="132"/>
      <c r="M32" s="132"/>
    </row>
    <row r="33" spans="1:13" ht="60" x14ac:dyDescent="0.2">
      <c r="A33" s="129"/>
      <c r="B33" s="157"/>
      <c r="C33" s="129"/>
      <c r="D33" s="58" t="s">
        <v>6</v>
      </c>
      <c r="E33" s="34">
        <f>E38</f>
        <v>14149</v>
      </c>
      <c r="F33" s="34">
        <f t="shared" si="1"/>
        <v>81095</v>
      </c>
      <c r="G33" s="34">
        <f t="shared" ref="G33:K33" si="7">G38</f>
        <v>16309</v>
      </c>
      <c r="H33" s="34">
        <f t="shared" si="7"/>
        <v>15742</v>
      </c>
      <c r="I33" s="70">
        <f t="shared" si="7"/>
        <v>16348</v>
      </c>
      <c r="J33" s="34">
        <f t="shared" si="7"/>
        <v>16348</v>
      </c>
      <c r="K33" s="34">
        <f t="shared" si="7"/>
        <v>16348</v>
      </c>
      <c r="L33" s="132"/>
      <c r="M33" s="132"/>
    </row>
    <row r="34" spans="1:13" ht="60" x14ac:dyDescent="0.2">
      <c r="A34" s="129"/>
      <c r="B34" s="157"/>
      <c r="C34" s="129"/>
      <c r="D34" s="58" t="s">
        <v>15</v>
      </c>
      <c r="E34" s="34">
        <f>E39</f>
        <v>0</v>
      </c>
      <c r="F34" s="34">
        <f t="shared" si="1"/>
        <v>50947</v>
      </c>
      <c r="G34" s="34">
        <f t="shared" ref="G34:K35" si="8">G39</f>
        <v>8624.6</v>
      </c>
      <c r="H34" s="34">
        <f t="shared" si="8"/>
        <v>9971</v>
      </c>
      <c r="I34" s="70">
        <f t="shared" si="8"/>
        <v>10783.8</v>
      </c>
      <c r="J34" s="34">
        <f t="shared" si="8"/>
        <v>10783.8</v>
      </c>
      <c r="K34" s="34">
        <f t="shared" si="8"/>
        <v>10783.8</v>
      </c>
      <c r="L34" s="132"/>
      <c r="M34" s="132"/>
    </row>
    <row r="35" spans="1:13" ht="30" x14ac:dyDescent="0.2">
      <c r="A35" s="130"/>
      <c r="B35" s="158"/>
      <c r="C35" s="130"/>
      <c r="D35" s="58" t="s">
        <v>23</v>
      </c>
      <c r="E35" s="34">
        <f>E40</f>
        <v>0</v>
      </c>
      <c r="F35" s="34">
        <f t="shared" si="1"/>
        <v>0</v>
      </c>
      <c r="G35" s="34">
        <f t="shared" ref="G35:H35" si="9">G40</f>
        <v>0</v>
      </c>
      <c r="H35" s="34">
        <f t="shared" si="9"/>
        <v>0</v>
      </c>
      <c r="I35" s="70">
        <f t="shared" si="8"/>
        <v>0</v>
      </c>
      <c r="J35" s="34">
        <f>J40</f>
        <v>0</v>
      </c>
      <c r="K35" s="34">
        <f>K40</f>
        <v>0</v>
      </c>
      <c r="L35" s="133"/>
      <c r="M35" s="133"/>
    </row>
    <row r="36" spans="1:13" ht="15" customHeight="1" x14ac:dyDescent="0.2">
      <c r="A36" s="135" t="s">
        <v>12</v>
      </c>
      <c r="B36" s="131" t="s">
        <v>124</v>
      </c>
      <c r="C36" s="128" t="s">
        <v>67</v>
      </c>
      <c r="D36" s="58" t="s">
        <v>1</v>
      </c>
      <c r="E36" s="34">
        <f>SUM(E37:E40)</f>
        <v>14149</v>
      </c>
      <c r="F36" s="34">
        <f t="shared" si="1"/>
        <v>132042</v>
      </c>
      <c r="G36" s="34">
        <f>SUM(G37:G40)</f>
        <v>24933.599999999999</v>
      </c>
      <c r="H36" s="34">
        <f>SUM(H37:H40)</f>
        <v>25713</v>
      </c>
      <c r="I36" s="70">
        <f>SUM(I37:I40)</f>
        <v>27131.8</v>
      </c>
      <c r="J36" s="34">
        <f>SUM(J37:J40)</f>
        <v>27131.8</v>
      </c>
      <c r="K36" s="34">
        <f>SUM(K37:K40)</f>
        <v>27131.8</v>
      </c>
      <c r="L36" s="131" t="s">
        <v>46</v>
      </c>
      <c r="M36" s="160"/>
    </row>
    <row r="37" spans="1:13" ht="45" x14ac:dyDescent="0.2">
      <c r="A37" s="136"/>
      <c r="B37" s="132"/>
      <c r="C37" s="129"/>
      <c r="D37" s="58" t="s">
        <v>0</v>
      </c>
      <c r="E37" s="34"/>
      <c r="F37" s="34">
        <f t="shared" si="1"/>
        <v>0</v>
      </c>
      <c r="G37" s="34"/>
      <c r="H37" s="34"/>
      <c r="I37" s="70"/>
      <c r="J37" s="34"/>
      <c r="K37" s="34"/>
      <c r="L37" s="132"/>
      <c r="M37" s="161"/>
    </row>
    <row r="38" spans="1:13" ht="60" x14ac:dyDescent="0.2">
      <c r="A38" s="136"/>
      <c r="B38" s="132"/>
      <c r="C38" s="129"/>
      <c r="D38" s="58" t="s">
        <v>6</v>
      </c>
      <c r="E38" s="34">
        <v>14149</v>
      </c>
      <c r="F38" s="34">
        <f t="shared" si="1"/>
        <v>81095</v>
      </c>
      <c r="G38" s="34">
        <f>16309-2346.6+2346.6-10+10</f>
        <v>16309</v>
      </c>
      <c r="H38" s="34">
        <v>15742</v>
      </c>
      <c r="I38" s="70">
        <f>15742+606</f>
        <v>16348</v>
      </c>
      <c r="J38" s="34">
        <f>15742+606</f>
        <v>16348</v>
      </c>
      <c r="K38" s="34">
        <v>16348</v>
      </c>
      <c r="L38" s="132"/>
      <c r="M38" s="161"/>
    </row>
    <row r="39" spans="1:13" ht="60" x14ac:dyDescent="0.2">
      <c r="A39" s="136"/>
      <c r="B39" s="132"/>
      <c r="C39" s="129"/>
      <c r="D39" s="58" t="s">
        <v>15</v>
      </c>
      <c r="E39" s="34">
        <v>0</v>
      </c>
      <c r="F39" s="34">
        <f t="shared" si="1"/>
        <v>50947</v>
      </c>
      <c r="G39" s="34">
        <f>6204.6+2000+420</f>
        <v>8624.6</v>
      </c>
      <c r="H39" s="34">
        <f>9460-400+911</f>
        <v>9971</v>
      </c>
      <c r="I39" s="70">
        <f>9460+1323.8</f>
        <v>10783.8</v>
      </c>
      <c r="J39" s="34">
        <f>9460+1323.8</f>
        <v>10783.8</v>
      </c>
      <c r="K39" s="34">
        <v>10783.8</v>
      </c>
      <c r="L39" s="132"/>
      <c r="M39" s="161"/>
    </row>
    <row r="40" spans="1:13" ht="30" x14ac:dyDescent="0.2">
      <c r="A40" s="137"/>
      <c r="B40" s="133"/>
      <c r="C40" s="130"/>
      <c r="D40" s="58" t="s">
        <v>23</v>
      </c>
      <c r="E40" s="34">
        <v>0</v>
      </c>
      <c r="F40" s="34">
        <f t="shared" si="1"/>
        <v>0</v>
      </c>
      <c r="G40" s="34">
        <v>0</v>
      </c>
      <c r="H40" s="34">
        <v>0</v>
      </c>
      <c r="I40" s="70">
        <v>0</v>
      </c>
      <c r="J40" s="34">
        <v>0</v>
      </c>
      <c r="K40" s="34">
        <v>0</v>
      </c>
      <c r="L40" s="133"/>
      <c r="M40" s="162"/>
    </row>
    <row r="41" spans="1:13" ht="25.5" customHeight="1" x14ac:dyDescent="0.2">
      <c r="A41" s="128" t="s">
        <v>31</v>
      </c>
      <c r="B41" s="190" t="s">
        <v>125</v>
      </c>
      <c r="C41" s="128" t="s">
        <v>67</v>
      </c>
      <c r="D41" s="58" t="s">
        <v>1</v>
      </c>
      <c r="E41" s="34">
        <f t="shared" ref="E41" si="10">E46</f>
        <v>56326.2</v>
      </c>
      <c r="F41" s="34">
        <f t="shared" ref="F41:F50" si="11">SUM(G41:K41)</f>
        <v>268358.69999999995</v>
      </c>
      <c r="G41" s="34">
        <f t="shared" ref="G41:K41" si="12">G46</f>
        <v>49685.599999999999</v>
      </c>
      <c r="H41" s="34">
        <f t="shared" si="12"/>
        <v>57071.199999999997</v>
      </c>
      <c r="I41" s="70">
        <f t="shared" si="12"/>
        <v>54023.299999999996</v>
      </c>
      <c r="J41" s="34">
        <f t="shared" si="12"/>
        <v>53789.299999999996</v>
      </c>
      <c r="K41" s="34">
        <f t="shared" si="12"/>
        <v>53789.3</v>
      </c>
      <c r="L41" s="131"/>
      <c r="M41" s="131" t="s">
        <v>181</v>
      </c>
    </row>
    <row r="42" spans="1:13" ht="47.25" customHeight="1" x14ac:dyDescent="0.2">
      <c r="A42" s="129"/>
      <c r="B42" s="157"/>
      <c r="C42" s="129"/>
      <c r="D42" s="58" t="s">
        <v>0</v>
      </c>
      <c r="E42" s="34">
        <f>E47</f>
        <v>0</v>
      </c>
      <c r="F42" s="34">
        <f t="shared" si="11"/>
        <v>0</v>
      </c>
      <c r="G42" s="34">
        <f t="shared" ref="G42:K42" si="13">G47</f>
        <v>0</v>
      </c>
      <c r="H42" s="34">
        <f t="shared" si="13"/>
        <v>0</v>
      </c>
      <c r="I42" s="70">
        <f t="shared" si="13"/>
        <v>0</v>
      </c>
      <c r="J42" s="34">
        <f t="shared" si="13"/>
        <v>0</v>
      </c>
      <c r="K42" s="34">
        <f t="shared" si="13"/>
        <v>0</v>
      </c>
      <c r="L42" s="132"/>
      <c r="M42" s="132"/>
    </row>
    <row r="43" spans="1:13" ht="60" x14ac:dyDescent="0.2">
      <c r="A43" s="129"/>
      <c r="B43" s="157"/>
      <c r="C43" s="129"/>
      <c r="D43" s="58" t="s">
        <v>6</v>
      </c>
      <c r="E43" s="34">
        <f>E48</f>
        <v>0</v>
      </c>
      <c r="F43" s="34">
        <f t="shared" si="11"/>
        <v>0</v>
      </c>
      <c r="G43" s="34">
        <f t="shared" ref="G43:K43" si="14">G48</f>
        <v>0</v>
      </c>
      <c r="H43" s="34">
        <f t="shared" si="14"/>
        <v>0</v>
      </c>
      <c r="I43" s="70">
        <f t="shared" si="14"/>
        <v>0</v>
      </c>
      <c r="J43" s="34">
        <f t="shared" si="14"/>
        <v>0</v>
      </c>
      <c r="K43" s="34">
        <f t="shared" si="14"/>
        <v>0</v>
      </c>
      <c r="L43" s="132"/>
      <c r="M43" s="132"/>
    </row>
    <row r="44" spans="1:13" ht="60" x14ac:dyDescent="0.2">
      <c r="A44" s="129"/>
      <c r="B44" s="157"/>
      <c r="C44" s="129"/>
      <c r="D44" s="58" t="s">
        <v>15</v>
      </c>
      <c r="E44" s="34">
        <f>E49</f>
        <v>56326.2</v>
      </c>
      <c r="F44" s="34">
        <f t="shared" si="11"/>
        <v>268358.69999999995</v>
      </c>
      <c r="G44" s="34">
        <f t="shared" ref="G44:K44" si="15">G49</f>
        <v>49685.599999999999</v>
      </c>
      <c r="H44" s="34">
        <f t="shared" si="15"/>
        <v>57071.199999999997</v>
      </c>
      <c r="I44" s="70">
        <f t="shared" si="15"/>
        <v>54023.299999999996</v>
      </c>
      <c r="J44" s="34">
        <f t="shared" si="15"/>
        <v>53789.299999999996</v>
      </c>
      <c r="K44" s="34">
        <f t="shared" si="15"/>
        <v>53789.3</v>
      </c>
      <c r="L44" s="132"/>
      <c r="M44" s="132"/>
    </row>
    <row r="45" spans="1:13" ht="71.25" customHeight="1" x14ac:dyDescent="0.2">
      <c r="A45" s="130"/>
      <c r="B45" s="158"/>
      <c r="C45" s="130"/>
      <c r="D45" s="58" t="s">
        <v>23</v>
      </c>
      <c r="E45" s="34">
        <f>E50</f>
        <v>0</v>
      </c>
      <c r="F45" s="34">
        <f t="shared" si="11"/>
        <v>0</v>
      </c>
      <c r="G45" s="34">
        <f t="shared" ref="G45:I45" si="16">G50</f>
        <v>0</v>
      </c>
      <c r="H45" s="34">
        <f t="shared" si="16"/>
        <v>0</v>
      </c>
      <c r="I45" s="70">
        <f t="shared" si="16"/>
        <v>0</v>
      </c>
      <c r="J45" s="34">
        <f>J50</f>
        <v>0</v>
      </c>
      <c r="K45" s="34">
        <f>K50</f>
        <v>0</v>
      </c>
      <c r="L45" s="133"/>
      <c r="M45" s="133"/>
    </row>
    <row r="46" spans="1:13" ht="15" customHeight="1" x14ac:dyDescent="0.2">
      <c r="A46" s="135" t="s">
        <v>75</v>
      </c>
      <c r="B46" s="131" t="s">
        <v>126</v>
      </c>
      <c r="C46" s="128" t="s">
        <v>67</v>
      </c>
      <c r="D46" s="58" t="s">
        <v>1</v>
      </c>
      <c r="E46" s="34">
        <f>SUM(E47:E50)</f>
        <v>56326.2</v>
      </c>
      <c r="F46" s="34">
        <f t="shared" si="11"/>
        <v>268358.69999999995</v>
      </c>
      <c r="G46" s="34">
        <f>SUM(G47:G50)</f>
        <v>49685.599999999999</v>
      </c>
      <c r="H46" s="34">
        <f>SUM(H47:H50)</f>
        <v>57071.199999999997</v>
      </c>
      <c r="I46" s="70">
        <f>SUM(I47:I50)</f>
        <v>54023.299999999996</v>
      </c>
      <c r="J46" s="34">
        <f>SUM(J47:J50)</f>
        <v>53789.299999999996</v>
      </c>
      <c r="K46" s="34">
        <f>SUM(K47:K50)</f>
        <v>53789.3</v>
      </c>
      <c r="L46" s="131" t="s">
        <v>46</v>
      </c>
      <c r="M46" s="160"/>
    </row>
    <row r="47" spans="1:13" ht="45" x14ac:dyDescent="0.2">
      <c r="A47" s="136"/>
      <c r="B47" s="132"/>
      <c r="C47" s="129"/>
      <c r="D47" s="58" t="s">
        <v>0</v>
      </c>
      <c r="E47" s="34">
        <v>0</v>
      </c>
      <c r="F47" s="34">
        <f t="shared" si="11"/>
        <v>0</v>
      </c>
      <c r="G47" s="34">
        <v>0</v>
      </c>
      <c r="H47" s="34">
        <v>0</v>
      </c>
      <c r="I47" s="70">
        <v>0</v>
      </c>
      <c r="J47" s="34">
        <v>0</v>
      </c>
      <c r="K47" s="34">
        <v>0</v>
      </c>
      <c r="L47" s="132"/>
      <c r="M47" s="161"/>
    </row>
    <row r="48" spans="1:13" ht="60" x14ac:dyDescent="0.2">
      <c r="A48" s="136"/>
      <c r="B48" s="132"/>
      <c r="C48" s="129"/>
      <c r="D48" s="58" t="s">
        <v>6</v>
      </c>
      <c r="E48" s="34">
        <v>0</v>
      </c>
      <c r="F48" s="34">
        <f t="shared" si="11"/>
        <v>0</v>
      </c>
      <c r="G48" s="34">
        <v>0</v>
      </c>
      <c r="H48" s="34">
        <v>0</v>
      </c>
      <c r="I48" s="70">
        <v>0</v>
      </c>
      <c r="J48" s="34">
        <v>0</v>
      </c>
      <c r="K48" s="34">
        <v>0</v>
      </c>
      <c r="L48" s="132"/>
      <c r="M48" s="161"/>
    </row>
    <row r="49" spans="1:15" ht="60" x14ac:dyDescent="0.2">
      <c r="A49" s="136"/>
      <c r="B49" s="132"/>
      <c r="C49" s="129"/>
      <c r="D49" s="58" t="s">
        <v>15</v>
      </c>
      <c r="E49" s="34">
        <v>56326.2</v>
      </c>
      <c r="F49" s="34">
        <f t="shared" si="11"/>
        <v>268358.69999999995</v>
      </c>
      <c r="G49" s="34">
        <v>49685.599999999999</v>
      </c>
      <c r="H49" s="34">
        <f>57366-7096.8+2995-571+160+2200+2018</f>
        <v>57071.199999999997</v>
      </c>
      <c r="I49" s="70">
        <f>50947.2+2242.1+714+120</f>
        <v>54023.299999999996</v>
      </c>
      <c r="J49" s="34">
        <f>50747.7+3041.6</f>
        <v>53789.299999999996</v>
      </c>
      <c r="K49" s="34">
        <f>57366-3576.7</f>
        <v>53789.3</v>
      </c>
      <c r="L49" s="132"/>
      <c r="M49" s="161"/>
    </row>
    <row r="50" spans="1:15" ht="30" x14ac:dyDescent="0.2">
      <c r="A50" s="137"/>
      <c r="B50" s="133"/>
      <c r="C50" s="130"/>
      <c r="D50" s="58" t="s">
        <v>23</v>
      </c>
      <c r="E50" s="34">
        <v>0</v>
      </c>
      <c r="F50" s="34">
        <f t="shared" si="11"/>
        <v>0</v>
      </c>
      <c r="G50" s="34">
        <v>0</v>
      </c>
      <c r="H50" s="34">
        <v>0</v>
      </c>
      <c r="I50" s="70">
        <v>0</v>
      </c>
      <c r="J50" s="34">
        <v>0</v>
      </c>
      <c r="K50" s="34">
        <v>0</v>
      </c>
      <c r="L50" s="133"/>
      <c r="M50" s="162"/>
    </row>
    <row r="51" spans="1:15" ht="15" customHeight="1" x14ac:dyDescent="0.2">
      <c r="A51" s="135"/>
      <c r="B51" s="138" t="s">
        <v>97</v>
      </c>
      <c r="C51" s="139"/>
      <c r="D51" s="58" t="s">
        <v>1</v>
      </c>
      <c r="E51" s="34">
        <f>E11+E31+E41</f>
        <v>225367.59999999998</v>
      </c>
      <c r="F51" s="34">
        <f>SUM(G51:K51)</f>
        <v>792252.00000000012</v>
      </c>
      <c r="G51" s="34">
        <f>G31+G11+G41</f>
        <v>133113.5</v>
      </c>
      <c r="H51" s="34">
        <f t="shared" ref="H51:K51" si="17">H31+H11+H41</f>
        <v>208635.40000000002</v>
      </c>
      <c r="I51" s="70">
        <f t="shared" si="17"/>
        <v>176915.30000000002</v>
      </c>
      <c r="J51" s="34">
        <f t="shared" si="17"/>
        <v>136793.9</v>
      </c>
      <c r="K51" s="34">
        <f t="shared" si="17"/>
        <v>136793.90000000002</v>
      </c>
      <c r="L51" s="131"/>
      <c r="M51" s="131"/>
    </row>
    <row r="52" spans="1:15" ht="45" x14ac:dyDescent="0.2">
      <c r="A52" s="136"/>
      <c r="B52" s="140"/>
      <c r="C52" s="141"/>
      <c r="D52" s="58" t="s">
        <v>0</v>
      </c>
      <c r="E52" s="34">
        <f>E12+E32</f>
        <v>0</v>
      </c>
      <c r="F52" s="34">
        <f t="shared" ref="F52:F55" si="18">SUM(G52:K52)</f>
        <v>0</v>
      </c>
      <c r="G52" s="34">
        <f t="shared" ref="G52:K55" si="19">G32+G12+G42</f>
        <v>0</v>
      </c>
      <c r="H52" s="34">
        <f t="shared" si="19"/>
        <v>0</v>
      </c>
      <c r="I52" s="70">
        <f t="shared" si="19"/>
        <v>0</v>
      </c>
      <c r="J52" s="34">
        <f t="shared" si="19"/>
        <v>0</v>
      </c>
      <c r="K52" s="34">
        <f t="shared" si="19"/>
        <v>0</v>
      </c>
      <c r="L52" s="132"/>
      <c r="M52" s="132"/>
    </row>
    <row r="53" spans="1:15" ht="60" x14ac:dyDescent="0.2">
      <c r="A53" s="136"/>
      <c r="B53" s="140"/>
      <c r="C53" s="141"/>
      <c r="D53" s="58" t="s">
        <v>6</v>
      </c>
      <c r="E53" s="34">
        <f>E13+E33</f>
        <v>14149</v>
      </c>
      <c r="F53" s="34">
        <f t="shared" si="18"/>
        <v>81095</v>
      </c>
      <c r="G53" s="34">
        <f t="shared" si="19"/>
        <v>16309</v>
      </c>
      <c r="H53" s="34">
        <f t="shared" si="19"/>
        <v>15742</v>
      </c>
      <c r="I53" s="70">
        <f t="shared" si="19"/>
        <v>16348</v>
      </c>
      <c r="J53" s="34">
        <f t="shared" si="19"/>
        <v>16348</v>
      </c>
      <c r="K53" s="34">
        <f t="shared" si="19"/>
        <v>16348</v>
      </c>
      <c r="L53" s="132"/>
      <c r="M53" s="132"/>
    </row>
    <row r="54" spans="1:15" ht="60" x14ac:dyDescent="0.2">
      <c r="A54" s="136"/>
      <c r="B54" s="140"/>
      <c r="C54" s="141"/>
      <c r="D54" s="58" t="s">
        <v>15</v>
      </c>
      <c r="E54" s="34">
        <f>E14+E34</f>
        <v>154892.4</v>
      </c>
      <c r="F54" s="34">
        <f t="shared" si="18"/>
        <v>711157.00000000012</v>
      </c>
      <c r="G54" s="34">
        <f t="shared" si="19"/>
        <v>116804.5</v>
      </c>
      <c r="H54" s="34">
        <f t="shared" si="19"/>
        <v>192893.40000000002</v>
      </c>
      <c r="I54" s="70">
        <f t="shared" si="19"/>
        <v>160567.30000000002</v>
      </c>
      <c r="J54" s="34">
        <f t="shared" si="19"/>
        <v>120445.9</v>
      </c>
      <c r="K54" s="34">
        <f t="shared" si="19"/>
        <v>120445.90000000001</v>
      </c>
      <c r="L54" s="132"/>
      <c r="M54" s="132"/>
    </row>
    <row r="55" spans="1:15" ht="30" x14ac:dyDescent="0.2">
      <c r="A55" s="137"/>
      <c r="B55" s="142"/>
      <c r="C55" s="143"/>
      <c r="D55" s="58" t="s">
        <v>23</v>
      </c>
      <c r="E55" s="34">
        <f>E15+E35</f>
        <v>0</v>
      </c>
      <c r="F55" s="34">
        <f t="shared" si="18"/>
        <v>0</v>
      </c>
      <c r="G55" s="34">
        <f t="shared" si="19"/>
        <v>0</v>
      </c>
      <c r="H55" s="34">
        <f t="shared" si="19"/>
        <v>0</v>
      </c>
      <c r="I55" s="70">
        <f t="shared" si="19"/>
        <v>0</v>
      </c>
      <c r="J55" s="34">
        <f t="shared" si="19"/>
        <v>0</v>
      </c>
      <c r="K55" s="34">
        <f t="shared" si="19"/>
        <v>0</v>
      </c>
      <c r="L55" s="133"/>
      <c r="M55" s="133"/>
    </row>
    <row r="56" spans="1:15" ht="64.5" customHeight="1" x14ac:dyDescent="0.2">
      <c r="A56" s="181" t="s">
        <v>98</v>
      </c>
      <c r="B56" s="182"/>
      <c r="C56" s="182"/>
      <c r="D56" s="182"/>
      <c r="E56" s="182"/>
      <c r="F56" s="182"/>
      <c r="G56" s="182"/>
      <c r="H56" s="182"/>
      <c r="I56" s="182"/>
      <c r="J56" s="182"/>
      <c r="K56" s="182"/>
      <c r="L56" s="182"/>
      <c r="M56" s="183"/>
    </row>
    <row r="57" spans="1:15" s="23" customFormat="1" ht="15" customHeight="1" x14ac:dyDescent="0.2">
      <c r="A57" s="135" t="s">
        <v>5</v>
      </c>
      <c r="B57" s="131" t="s">
        <v>127</v>
      </c>
      <c r="C57" s="128" t="s">
        <v>67</v>
      </c>
      <c r="D57" s="58" t="s">
        <v>1</v>
      </c>
      <c r="E57" s="34">
        <f>E62+E67</f>
        <v>550</v>
      </c>
      <c r="F57" s="34">
        <f t="shared" ref="F57:F66" si="20">SUM(G57:K57)</f>
        <v>2900</v>
      </c>
      <c r="G57" s="34">
        <f>G62+G67</f>
        <v>600</v>
      </c>
      <c r="H57" s="34">
        <f t="shared" ref="H57:K57" si="21">H62+H67</f>
        <v>500</v>
      </c>
      <c r="I57" s="70">
        <f t="shared" si="21"/>
        <v>600</v>
      </c>
      <c r="J57" s="34">
        <f t="shared" si="21"/>
        <v>600</v>
      </c>
      <c r="K57" s="34">
        <f t="shared" si="21"/>
        <v>600</v>
      </c>
      <c r="L57" s="131"/>
      <c r="M57" s="131" t="s">
        <v>89</v>
      </c>
      <c r="N57" s="5"/>
      <c r="O57" s="5"/>
    </row>
    <row r="58" spans="1:15" s="23" customFormat="1" ht="33.75" customHeight="1" x14ac:dyDescent="0.2">
      <c r="A58" s="136"/>
      <c r="B58" s="132"/>
      <c r="C58" s="129"/>
      <c r="D58" s="58" t="s">
        <v>0</v>
      </c>
      <c r="E58" s="34">
        <f t="shared" ref="E58:E61" si="22">E63+E68</f>
        <v>0</v>
      </c>
      <c r="F58" s="34">
        <f t="shared" si="20"/>
        <v>0</v>
      </c>
      <c r="G58" s="34">
        <f>G63+G68</f>
        <v>0</v>
      </c>
      <c r="H58" s="34">
        <f t="shared" ref="H58:K58" si="23">H63+H68</f>
        <v>0</v>
      </c>
      <c r="I58" s="70">
        <f t="shared" si="23"/>
        <v>0</v>
      </c>
      <c r="J58" s="34">
        <f t="shared" si="23"/>
        <v>0</v>
      </c>
      <c r="K58" s="34">
        <f t="shared" si="23"/>
        <v>0</v>
      </c>
      <c r="L58" s="132"/>
      <c r="M58" s="132"/>
      <c r="N58" s="5"/>
      <c r="O58" s="5"/>
    </row>
    <row r="59" spans="1:15" s="23" customFormat="1" ht="47.25" customHeight="1" x14ac:dyDescent="0.2">
      <c r="A59" s="136"/>
      <c r="B59" s="132"/>
      <c r="C59" s="129"/>
      <c r="D59" s="58" t="s">
        <v>6</v>
      </c>
      <c r="E59" s="34">
        <f t="shared" si="22"/>
        <v>0</v>
      </c>
      <c r="F59" s="34">
        <f t="shared" si="20"/>
        <v>0</v>
      </c>
      <c r="G59" s="34">
        <f t="shared" ref="G59:K61" si="24">G64+G69</f>
        <v>0</v>
      </c>
      <c r="H59" s="34">
        <f t="shared" si="24"/>
        <v>0</v>
      </c>
      <c r="I59" s="70">
        <f t="shared" si="24"/>
        <v>0</v>
      </c>
      <c r="J59" s="34">
        <f t="shared" si="24"/>
        <v>0</v>
      </c>
      <c r="K59" s="34">
        <f t="shared" si="24"/>
        <v>0</v>
      </c>
      <c r="L59" s="132"/>
      <c r="M59" s="132"/>
      <c r="N59" s="5"/>
      <c r="O59" s="5"/>
    </row>
    <row r="60" spans="1:15" s="23" customFormat="1" ht="68.25" customHeight="1" x14ac:dyDescent="0.2">
      <c r="A60" s="136"/>
      <c r="B60" s="132"/>
      <c r="C60" s="129"/>
      <c r="D60" s="58" t="s">
        <v>15</v>
      </c>
      <c r="E60" s="34">
        <f t="shared" si="22"/>
        <v>550</v>
      </c>
      <c r="F60" s="34">
        <f t="shared" si="20"/>
        <v>2900</v>
      </c>
      <c r="G60" s="34">
        <f t="shared" si="24"/>
        <v>600</v>
      </c>
      <c r="H60" s="34">
        <f t="shared" si="24"/>
        <v>500</v>
      </c>
      <c r="I60" s="70">
        <f t="shared" si="24"/>
        <v>600</v>
      </c>
      <c r="J60" s="34">
        <f t="shared" si="24"/>
        <v>600</v>
      </c>
      <c r="K60" s="34">
        <f t="shared" si="24"/>
        <v>600</v>
      </c>
      <c r="L60" s="132"/>
      <c r="M60" s="132"/>
      <c r="N60" s="5"/>
      <c r="O60" s="5"/>
    </row>
    <row r="61" spans="1:15" s="23" customFormat="1" ht="30" x14ac:dyDescent="0.2">
      <c r="A61" s="137"/>
      <c r="B61" s="133"/>
      <c r="C61" s="130"/>
      <c r="D61" s="58" t="s">
        <v>23</v>
      </c>
      <c r="E61" s="34">
        <f t="shared" si="22"/>
        <v>0</v>
      </c>
      <c r="F61" s="34">
        <f t="shared" si="20"/>
        <v>0</v>
      </c>
      <c r="G61" s="34">
        <f t="shared" si="24"/>
        <v>0</v>
      </c>
      <c r="H61" s="34">
        <f t="shared" si="24"/>
        <v>0</v>
      </c>
      <c r="I61" s="70">
        <f t="shared" si="24"/>
        <v>0</v>
      </c>
      <c r="J61" s="34">
        <f t="shared" si="24"/>
        <v>0</v>
      </c>
      <c r="K61" s="34">
        <f t="shared" si="24"/>
        <v>0</v>
      </c>
      <c r="L61" s="133"/>
      <c r="M61" s="133"/>
      <c r="N61" s="5"/>
      <c r="O61" s="5"/>
    </row>
    <row r="62" spans="1:15" ht="15" customHeight="1" x14ac:dyDescent="0.2">
      <c r="A62" s="153" t="s">
        <v>68</v>
      </c>
      <c r="B62" s="131" t="s">
        <v>128</v>
      </c>
      <c r="C62" s="128" t="s">
        <v>67</v>
      </c>
      <c r="D62" s="58" t="s">
        <v>1</v>
      </c>
      <c r="E62" s="34">
        <f>SUM(E63:E66)</f>
        <v>250</v>
      </c>
      <c r="F62" s="34">
        <f t="shared" si="20"/>
        <v>1490</v>
      </c>
      <c r="G62" s="34">
        <f>SUM(G63:G66)</f>
        <v>420</v>
      </c>
      <c r="H62" s="34">
        <f>SUM(H63:H66)</f>
        <v>50</v>
      </c>
      <c r="I62" s="70">
        <f>SUM(I63:I66)</f>
        <v>220</v>
      </c>
      <c r="J62" s="34">
        <f>SUM(J63:J66)</f>
        <v>400</v>
      </c>
      <c r="K62" s="34">
        <f>SUM(K63:K66)</f>
        <v>400</v>
      </c>
      <c r="L62" s="131" t="s">
        <v>69</v>
      </c>
      <c r="M62" s="160"/>
    </row>
    <row r="63" spans="1:15" ht="31.5" customHeight="1" x14ac:dyDescent="0.2">
      <c r="A63" s="154"/>
      <c r="B63" s="132"/>
      <c r="C63" s="129"/>
      <c r="D63" s="58" t="s">
        <v>0</v>
      </c>
      <c r="E63" s="34">
        <v>0</v>
      </c>
      <c r="F63" s="34">
        <f t="shared" si="20"/>
        <v>0</v>
      </c>
      <c r="G63" s="34">
        <v>0</v>
      </c>
      <c r="H63" s="34">
        <v>0</v>
      </c>
      <c r="I63" s="70">
        <v>0</v>
      </c>
      <c r="J63" s="34">
        <v>0</v>
      </c>
      <c r="K63" s="34">
        <v>0</v>
      </c>
      <c r="L63" s="132"/>
      <c r="M63" s="161"/>
    </row>
    <row r="64" spans="1:15" ht="63" customHeight="1" x14ac:dyDescent="0.2">
      <c r="A64" s="154"/>
      <c r="B64" s="132"/>
      <c r="C64" s="129"/>
      <c r="D64" s="58" t="s">
        <v>6</v>
      </c>
      <c r="E64" s="34">
        <v>0</v>
      </c>
      <c r="F64" s="34">
        <f t="shared" si="20"/>
        <v>0</v>
      </c>
      <c r="G64" s="34">
        <v>0</v>
      </c>
      <c r="H64" s="34">
        <v>0</v>
      </c>
      <c r="I64" s="70">
        <v>0</v>
      </c>
      <c r="J64" s="34">
        <v>0</v>
      </c>
      <c r="K64" s="34">
        <v>0</v>
      </c>
      <c r="L64" s="132"/>
      <c r="M64" s="161"/>
    </row>
    <row r="65" spans="1:15" ht="59.25" customHeight="1" x14ac:dyDescent="0.2">
      <c r="A65" s="154"/>
      <c r="B65" s="132"/>
      <c r="C65" s="129"/>
      <c r="D65" s="58" t="s">
        <v>15</v>
      </c>
      <c r="E65" s="34">
        <v>250</v>
      </c>
      <c r="F65" s="34">
        <f t="shared" si="20"/>
        <v>1490</v>
      </c>
      <c r="G65" s="34">
        <f>300+120</f>
        <v>420</v>
      </c>
      <c r="H65" s="34">
        <f>300-150-100</f>
        <v>50</v>
      </c>
      <c r="I65" s="70">
        <f>400-100-80</f>
        <v>220</v>
      </c>
      <c r="J65" s="34">
        <v>400</v>
      </c>
      <c r="K65" s="34">
        <f>300+100</f>
        <v>400</v>
      </c>
      <c r="L65" s="132"/>
      <c r="M65" s="161"/>
    </row>
    <row r="66" spans="1:15" ht="30" x14ac:dyDescent="0.2">
      <c r="A66" s="155"/>
      <c r="B66" s="133"/>
      <c r="C66" s="130"/>
      <c r="D66" s="58" t="s">
        <v>23</v>
      </c>
      <c r="E66" s="34">
        <v>0</v>
      </c>
      <c r="F66" s="34">
        <f t="shared" si="20"/>
        <v>0</v>
      </c>
      <c r="G66" s="34">
        <v>0</v>
      </c>
      <c r="H66" s="34">
        <v>0</v>
      </c>
      <c r="I66" s="70">
        <v>0</v>
      </c>
      <c r="J66" s="34">
        <v>0</v>
      </c>
      <c r="K66" s="34">
        <v>0</v>
      </c>
      <c r="L66" s="133"/>
      <c r="M66" s="162"/>
    </row>
    <row r="67" spans="1:15" ht="15" customHeight="1" x14ac:dyDescent="0.2">
      <c r="A67" s="153" t="s">
        <v>70</v>
      </c>
      <c r="B67" s="131" t="s">
        <v>129</v>
      </c>
      <c r="C67" s="128" t="s">
        <v>67</v>
      </c>
      <c r="D67" s="58" t="s">
        <v>1</v>
      </c>
      <c r="E67" s="34">
        <f>SUM(E68:E71)</f>
        <v>300</v>
      </c>
      <c r="F67" s="34">
        <f t="shared" ref="F67:F71" si="25">SUM(G67:K67)</f>
        <v>1410</v>
      </c>
      <c r="G67" s="34">
        <f>SUM(G68:G71)</f>
        <v>180</v>
      </c>
      <c r="H67" s="34">
        <f>SUM(H68:H71)</f>
        <v>450</v>
      </c>
      <c r="I67" s="70">
        <f>SUM(I68:I71)</f>
        <v>380</v>
      </c>
      <c r="J67" s="34">
        <f>SUM(J68:J71)</f>
        <v>200</v>
      </c>
      <c r="K67" s="34">
        <f>SUM(K68:K71)</f>
        <v>200</v>
      </c>
      <c r="L67" s="131" t="s">
        <v>69</v>
      </c>
      <c r="M67" s="160"/>
    </row>
    <row r="68" spans="1:15" ht="31.5" customHeight="1" x14ac:dyDescent="0.2">
      <c r="A68" s="154"/>
      <c r="B68" s="132"/>
      <c r="C68" s="129"/>
      <c r="D68" s="58" t="s">
        <v>0</v>
      </c>
      <c r="E68" s="34">
        <v>0</v>
      </c>
      <c r="F68" s="34">
        <f t="shared" si="25"/>
        <v>0</v>
      </c>
      <c r="G68" s="34">
        <v>0</v>
      </c>
      <c r="H68" s="34">
        <v>0</v>
      </c>
      <c r="I68" s="70">
        <v>0</v>
      </c>
      <c r="J68" s="34">
        <v>0</v>
      </c>
      <c r="K68" s="34">
        <v>0</v>
      </c>
      <c r="L68" s="132"/>
      <c r="M68" s="161"/>
    </row>
    <row r="69" spans="1:15" ht="63" customHeight="1" x14ac:dyDescent="0.2">
      <c r="A69" s="154"/>
      <c r="B69" s="132"/>
      <c r="C69" s="129"/>
      <c r="D69" s="58" t="s">
        <v>6</v>
      </c>
      <c r="E69" s="34">
        <v>0</v>
      </c>
      <c r="F69" s="34">
        <f t="shared" si="25"/>
        <v>0</v>
      </c>
      <c r="G69" s="34">
        <v>0</v>
      </c>
      <c r="H69" s="34">
        <v>0</v>
      </c>
      <c r="I69" s="70">
        <v>0</v>
      </c>
      <c r="J69" s="34">
        <v>0</v>
      </c>
      <c r="K69" s="34">
        <v>0</v>
      </c>
      <c r="L69" s="132"/>
      <c r="M69" s="161"/>
    </row>
    <row r="70" spans="1:15" ht="59.25" customHeight="1" x14ac:dyDescent="0.2">
      <c r="A70" s="154"/>
      <c r="B70" s="132"/>
      <c r="C70" s="129"/>
      <c r="D70" s="58" t="s">
        <v>15</v>
      </c>
      <c r="E70" s="34">
        <v>300</v>
      </c>
      <c r="F70" s="34">
        <f t="shared" si="25"/>
        <v>1410</v>
      </c>
      <c r="G70" s="34">
        <f>300-120</f>
        <v>180</v>
      </c>
      <c r="H70" s="34">
        <f>200+150+100</f>
        <v>450</v>
      </c>
      <c r="I70" s="70">
        <f>200+100+80</f>
        <v>380</v>
      </c>
      <c r="J70" s="34">
        <v>200</v>
      </c>
      <c r="K70" s="34">
        <f>300-100</f>
        <v>200</v>
      </c>
      <c r="L70" s="132"/>
      <c r="M70" s="161"/>
    </row>
    <row r="71" spans="1:15" ht="30" x14ac:dyDescent="0.2">
      <c r="A71" s="155"/>
      <c r="B71" s="133"/>
      <c r="C71" s="130"/>
      <c r="D71" s="58" t="s">
        <v>23</v>
      </c>
      <c r="E71" s="34">
        <v>0</v>
      </c>
      <c r="F71" s="34">
        <f t="shared" si="25"/>
        <v>0</v>
      </c>
      <c r="G71" s="34">
        <v>0</v>
      </c>
      <c r="H71" s="34">
        <v>0</v>
      </c>
      <c r="I71" s="70">
        <v>0</v>
      </c>
      <c r="J71" s="34">
        <v>0</v>
      </c>
      <c r="K71" s="34">
        <v>0</v>
      </c>
      <c r="L71" s="133"/>
      <c r="M71" s="162"/>
    </row>
    <row r="72" spans="1:15" s="24" customFormat="1" ht="15" customHeight="1" x14ac:dyDescent="0.2">
      <c r="A72" s="135"/>
      <c r="B72" s="138" t="s">
        <v>99</v>
      </c>
      <c r="C72" s="139"/>
      <c r="D72" s="58" t="s">
        <v>1</v>
      </c>
      <c r="E72" s="34">
        <f t="shared" ref="E72:K72" si="26">E57</f>
        <v>550</v>
      </c>
      <c r="F72" s="34">
        <f>SUM(G72:K72)</f>
        <v>2900</v>
      </c>
      <c r="G72" s="34">
        <f t="shared" si="26"/>
        <v>600</v>
      </c>
      <c r="H72" s="34">
        <f t="shared" si="26"/>
        <v>500</v>
      </c>
      <c r="I72" s="70">
        <f t="shared" si="26"/>
        <v>600</v>
      </c>
      <c r="J72" s="34">
        <f t="shared" si="26"/>
        <v>600</v>
      </c>
      <c r="K72" s="34">
        <f t="shared" si="26"/>
        <v>600</v>
      </c>
      <c r="L72" s="131"/>
      <c r="M72" s="131"/>
      <c r="N72" s="5"/>
      <c r="O72" s="5"/>
    </row>
    <row r="73" spans="1:15" s="24" customFormat="1" ht="45" x14ac:dyDescent="0.2">
      <c r="A73" s="136"/>
      <c r="B73" s="140"/>
      <c r="C73" s="141"/>
      <c r="D73" s="58" t="s">
        <v>0</v>
      </c>
      <c r="E73" s="34">
        <f t="shared" ref="E73:K76" si="27">E58</f>
        <v>0</v>
      </c>
      <c r="F73" s="34">
        <f t="shared" ref="F73:F76" si="28">SUM(G73:K73)</f>
        <v>0</v>
      </c>
      <c r="G73" s="34">
        <f t="shared" si="27"/>
        <v>0</v>
      </c>
      <c r="H73" s="34">
        <f t="shared" si="27"/>
        <v>0</v>
      </c>
      <c r="I73" s="70">
        <f t="shared" si="27"/>
        <v>0</v>
      </c>
      <c r="J73" s="34">
        <f t="shared" si="27"/>
        <v>0</v>
      </c>
      <c r="K73" s="34">
        <f t="shared" si="27"/>
        <v>0</v>
      </c>
      <c r="L73" s="132"/>
      <c r="M73" s="132"/>
      <c r="N73" s="5"/>
      <c r="O73" s="5"/>
    </row>
    <row r="74" spans="1:15" s="24" customFormat="1" ht="60" x14ac:dyDescent="0.2">
      <c r="A74" s="136"/>
      <c r="B74" s="140"/>
      <c r="C74" s="141"/>
      <c r="D74" s="58" t="s">
        <v>6</v>
      </c>
      <c r="E74" s="34">
        <f t="shared" si="27"/>
        <v>0</v>
      </c>
      <c r="F74" s="34">
        <f t="shared" si="28"/>
        <v>0</v>
      </c>
      <c r="G74" s="34">
        <f t="shared" si="27"/>
        <v>0</v>
      </c>
      <c r="H74" s="34">
        <f t="shared" si="27"/>
        <v>0</v>
      </c>
      <c r="I74" s="70">
        <f t="shared" si="27"/>
        <v>0</v>
      </c>
      <c r="J74" s="34">
        <f t="shared" si="27"/>
        <v>0</v>
      </c>
      <c r="K74" s="34">
        <f t="shared" si="27"/>
        <v>0</v>
      </c>
      <c r="L74" s="132"/>
      <c r="M74" s="132"/>
      <c r="N74" s="5"/>
      <c r="O74" s="5"/>
    </row>
    <row r="75" spans="1:15" s="24" customFormat="1" ht="60" x14ac:dyDescent="0.2">
      <c r="A75" s="136"/>
      <c r="B75" s="140"/>
      <c r="C75" s="141"/>
      <c r="D75" s="58" t="s">
        <v>15</v>
      </c>
      <c r="E75" s="34">
        <f t="shared" si="27"/>
        <v>550</v>
      </c>
      <c r="F75" s="34">
        <f t="shared" si="28"/>
        <v>2900</v>
      </c>
      <c r="G75" s="34">
        <f t="shared" si="27"/>
        <v>600</v>
      </c>
      <c r="H75" s="34">
        <f t="shared" si="27"/>
        <v>500</v>
      </c>
      <c r="I75" s="70">
        <f t="shared" si="27"/>
        <v>600</v>
      </c>
      <c r="J75" s="34">
        <f t="shared" si="27"/>
        <v>600</v>
      </c>
      <c r="K75" s="34">
        <f t="shared" si="27"/>
        <v>600</v>
      </c>
      <c r="L75" s="132"/>
      <c r="M75" s="132"/>
      <c r="N75" s="5"/>
      <c r="O75" s="5"/>
    </row>
    <row r="76" spans="1:15" s="24" customFormat="1" ht="30" x14ac:dyDescent="0.2">
      <c r="A76" s="137"/>
      <c r="B76" s="142"/>
      <c r="C76" s="143"/>
      <c r="D76" s="58" t="s">
        <v>23</v>
      </c>
      <c r="E76" s="34">
        <f t="shared" si="27"/>
        <v>0</v>
      </c>
      <c r="F76" s="34">
        <f t="shared" si="28"/>
        <v>0</v>
      </c>
      <c r="G76" s="34">
        <f t="shared" si="27"/>
        <v>0</v>
      </c>
      <c r="H76" s="34">
        <f t="shared" si="27"/>
        <v>0</v>
      </c>
      <c r="I76" s="70">
        <f t="shared" si="27"/>
        <v>0</v>
      </c>
      <c r="J76" s="34">
        <f t="shared" si="27"/>
        <v>0</v>
      </c>
      <c r="K76" s="34">
        <f t="shared" si="27"/>
        <v>0</v>
      </c>
      <c r="L76" s="133"/>
      <c r="M76" s="133"/>
      <c r="N76" s="5"/>
      <c r="O76" s="5"/>
    </row>
    <row r="77" spans="1:15" ht="44.25" customHeight="1" x14ac:dyDescent="0.2">
      <c r="A77" s="181" t="s">
        <v>100</v>
      </c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3"/>
    </row>
    <row r="78" spans="1:15" s="23" customFormat="1" ht="25.5" customHeight="1" x14ac:dyDescent="0.2">
      <c r="A78" s="128" t="s">
        <v>5</v>
      </c>
      <c r="B78" s="131" t="s">
        <v>130</v>
      </c>
      <c r="C78" s="128" t="s">
        <v>67</v>
      </c>
      <c r="D78" s="58" t="s">
        <v>1</v>
      </c>
      <c r="E78" s="144" t="s">
        <v>78</v>
      </c>
      <c r="F78" s="145"/>
      <c r="G78" s="145"/>
      <c r="H78" s="145"/>
      <c r="I78" s="145"/>
      <c r="J78" s="145"/>
      <c r="K78" s="146"/>
      <c r="L78" s="131"/>
      <c r="M78" s="131" t="s">
        <v>183</v>
      </c>
      <c r="N78" s="5"/>
      <c r="O78" s="5"/>
    </row>
    <row r="79" spans="1:15" s="23" customFormat="1" ht="47.25" customHeight="1" x14ac:dyDescent="0.2">
      <c r="A79" s="129"/>
      <c r="B79" s="132"/>
      <c r="C79" s="129"/>
      <c r="D79" s="58" t="s">
        <v>0</v>
      </c>
      <c r="E79" s="147"/>
      <c r="F79" s="148"/>
      <c r="G79" s="148"/>
      <c r="H79" s="148"/>
      <c r="I79" s="148"/>
      <c r="J79" s="148"/>
      <c r="K79" s="149"/>
      <c r="L79" s="132"/>
      <c r="M79" s="132"/>
      <c r="N79" s="5"/>
      <c r="O79" s="5"/>
    </row>
    <row r="80" spans="1:15" s="23" customFormat="1" ht="60" x14ac:dyDescent="0.2">
      <c r="A80" s="129"/>
      <c r="B80" s="132"/>
      <c r="C80" s="129"/>
      <c r="D80" s="58" t="s">
        <v>6</v>
      </c>
      <c r="E80" s="147"/>
      <c r="F80" s="148"/>
      <c r="G80" s="148"/>
      <c r="H80" s="148"/>
      <c r="I80" s="148"/>
      <c r="J80" s="148"/>
      <c r="K80" s="149"/>
      <c r="L80" s="132"/>
      <c r="M80" s="132"/>
      <c r="N80" s="5"/>
      <c r="O80" s="5"/>
    </row>
    <row r="81" spans="1:15" s="23" customFormat="1" ht="60" x14ac:dyDescent="0.2">
      <c r="A81" s="129"/>
      <c r="B81" s="132"/>
      <c r="C81" s="129"/>
      <c r="D81" s="58" t="s">
        <v>15</v>
      </c>
      <c r="E81" s="147"/>
      <c r="F81" s="148"/>
      <c r="G81" s="148"/>
      <c r="H81" s="148"/>
      <c r="I81" s="148"/>
      <c r="J81" s="148"/>
      <c r="K81" s="149"/>
      <c r="L81" s="132"/>
      <c r="M81" s="132"/>
      <c r="N81" s="5"/>
      <c r="O81" s="5"/>
    </row>
    <row r="82" spans="1:15" s="23" customFormat="1" ht="30" x14ac:dyDescent="0.2">
      <c r="A82" s="130"/>
      <c r="B82" s="133"/>
      <c r="C82" s="130"/>
      <c r="D82" s="58" t="s">
        <v>23</v>
      </c>
      <c r="E82" s="150"/>
      <c r="F82" s="151"/>
      <c r="G82" s="151"/>
      <c r="H82" s="151"/>
      <c r="I82" s="151"/>
      <c r="J82" s="151"/>
      <c r="K82" s="152"/>
      <c r="L82" s="133"/>
      <c r="M82" s="133"/>
      <c r="N82" s="5"/>
      <c r="O82" s="5"/>
    </row>
    <row r="83" spans="1:15" ht="15" customHeight="1" x14ac:dyDescent="0.2">
      <c r="A83" s="135" t="s">
        <v>11</v>
      </c>
      <c r="B83" s="171" t="s">
        <v>131</v>
      </c>
      <c r="C83" s="128" t="s">
        <v>67</v>
      </c>
      <c r="D83" s="58" t="s">
        <v>1</v>
      </c>
      <c r="E83" s="144" t="s">
        <v>78</v>
      </c>
      <c r="F83" s="145"/>
      <c r="G83" s="145"/>
      <c r="H83" s="145"/>
      <c r="I83" s="145"/>
      <c r="J83" s="145"/>
      <c r="K83" s="146"/>
      <c r="L83" s="127" t="s">
        <v>66</v>
      </c>
      <c r="M83" s="127"/>
    </row>
    <row r="84" spans="1:15" ht="45" x14ac:dyDescent="0.2">
      <c r="A84" s="136"/>
      <c r="B84" s="157"/>
      <c r="C84" s="129"/>
      <c r="D84" s="58" t="s">
        <v>0</v>
      </c>
      <c r="E84" s="147"/>
      <c r="F84" s="148"/>
      <c r="G84" s="148"/>
      <c r="H84" s="148"/>
      <c r="I84" s="148"/>
      <c r="J84" s="148"/>
      <c r="K84" s="149"/>
      <c r="L84" s="168"/>
      <c r="M84" s="168"/>
    </row>
    <row r="85" spans="1:15" ht="60" x14ac:dyDescent="0.2">
      <c r="A85" s="136"/>
      <c r="B85" s="157"/>
      <c r="C85" s="129"/>
      <c r="D85" s="58" t="s">
        <v>6</v>
      </c>
      <c r="E85" s="147"/>
      <c r="F85" s="148"/>
      <c r="G85" s="148"/>
      <c r="H85" s="148"/>
      <c r="I85" s="148"/>
      <c r="J85" s="148"/>
      <c r="K85" s="149"/>
      <c r="L85" s="168"/>
      <c r="M85" s="168"/>
    </row>
    <row r="86" spans="1:15" ht="60" x14ac:dyDescent="0.2">
      <c r="A86" s="136"/>
      <c r="B86" s="157"/>
      <c r="C86" s="129"/>
      <c r="D86" s="58" t="s">
        <v>15</v>
      </c>
      <c r="E86" s="147"/>
      <c r="F86" s="148"/>
      <c r="G86" s="148"/>
      <c r="H86" s="148"/>
      <c r="I86" s="148"/>
      <c r="J86" s="148"/>
      <c r="K86" s="149"/>
      <c r="L86" s="168"/>
      <c r="M86" s="168"/>
    </row>
    <row r="87" spans="1:15" ht="30" x14ac:dyDescent="0.2">
      <c r="A87" s="137"/>
      <c r="B87" s="158"/>
      <c r="C87" s="130"/>
      <c r="D87" s="58" t="s">
        <v>23</v>
      </c>
      <c r="E87" s="150"/>
      <c r="F87" s="151"/>
      <c r="G87" s="151"/>
      <c r="H87" s="151"/>
      <c r="I87" s="151"/>
      <c r="J87" s="151"/>
      <c r="K87" s="152"/>
      <c r="L87" s="168"/>
      <c r="M87" s="168"/>
    </row>
    <row r="88" spans="1:15" ht="23.25" customHeight="1" x14ac:dyDescent="0.2">
      <c r="A88" s="128" t="s">
        <v>22</v>
      </c>
      <c r="B88" s="189" t="s">
        <v>132</v>
      </c>
      <c r="C88" s="128" t="s">
        <v>67</v>
      </c>
      <c r="D88" s="58" t="s">
        <v>1</v>
      </c>
      <c r="E88" s="144" t="s">
        <v>78</v>
      </c>
      <c r="F88" s="145"/>
      <c r="G88" s="145"/>
      <c r="H88" s="145"/>
      <c r="I88" s="145"/>
      <c r="J88" s="145"/>
      <c r="K88" s="146"/>
      <c r="L88" s="127" t="s">
        <v>66</v>
      </c>
      <c r="M88" s="127"/>
    </row>
    <row r="89" spans="1:15" ht="45" x14ac:dyDescent="0.2">
      <c r="A89" s="129"/>
      <c r="B89" s="179"/>
      <c r="C89" s="129"/>
      <c r="D89" s="58" t="s">
        <v>0</v>
      </c>
      <c r="E89" s="147"/>
      <c r="F89" s="148"/>
      <c r="G89" s="148"/>
      <c r="H89" s="148"/>
      <c r="I89" s="148"/>
      <c r="J89" s="148"/>
      <c r="K89" s="149"/>
      <c r="L89" s="168"/>
      <c r="M89" s="168"/>
    </row>
    <row r="90" spans="1:15" ht="60" x14ac:dyDescent="0.2">
      <c r="A90" s="129"/>
      <c r="B90" s="179"/>
      <c r="C90" s="129"/>
      <c r="D90" s="58" t="s">
        <v>6</v>
      </c>
      <c r="E90" s="147"/>
      <c r="F90" s="148"/>
      <c r="G90" s="148"/>
      <c r="H90" s="148"/>
      <c r="I90" s="148"/>
      <c r="J90" s="148"/>
      <c r="K90" s="149"/>
      <c r="L90" s="168"/>
      <c r="M90" s="168"/>
    </row>
    <row r="91" spans="1:15" ht="60" x14ac:dyDescent="0.2">
      <c r="A91" s="129"/>
      <c r="B91" s="179"/>
      <c r="C91" s="129"/>
      <c r="D91" s="58" t="s">
        <v>15</v>
      </c>
      <c r="E91" s="147"/>
      <c r="F91" s="148"/>
      <c r="G91" s="148"/>
      <c r="H91" s="148"/>
      <c r="I91" s="148"/>
      <c r="J91" s="148"/>
      <c r="K91" s="149"/>
      <c r="L91" s="168"/>
      <c r="M91" s="168"/>
    </row>
    <row r="92" spans="1:15" ht="30" x14ac:dyDescent="0.2">
      <c r="A92" s="130"/>
      <c r="B92" s="180"/>
      <c r="C92" s="130"/>
      <c r="D92" s="58" t="s">
        <v>23</v>
      </c>
      <c r="E92" s="150"/>
      <c r="F92" s="151"/>
      <c r="G92" s="151"/>
      <c r="H92" s="151"/>
      <c r="I92" s="151"/>
      <c r="J92" s="151"/>
      <c r="K92" s="152"/>
      <c r="L92" s="168"/>
      <c r="M92" s="168"/>
    </row>
    <row r="93" spans="1:15" ht="15" customHeight="1" x14ac:dyDescent="0.2">
      <c r="A93" s="128" t="s">
        <v>25</v>
      </c>
      <c r="B93" s="131" t="s">
        <v>133</v>
      </c>
      <c r="C93" s="128" t="s">
        <v>67</v>
      </c>
      <c r="D93" s="58" t="s">
        <v>1</v>
      </c>
      <c r="E93" s="144" t="s">
        <v>78</v>
      </c>
      <c r="F93" s="145"/>
      <c r="G93" s="145"/>
      <c r="H93" s="145"/>
      <c r="I93" s="145"/>
      <c r="J93" s="145"/>
      <c r="K93" s="146"/>
      <c r="L93" s="131" t="s">
        <v>43</v>
      </c>
      <c r="M93" s="131"/>
    </row>
    <row r="94" spans="1:15" ht="45" x14ac:dyDescent="0.2">
      <c r="A94" s="129"/>
      <c r="B94" s="132"/>
      <c r="C94" s="129"/>
      <c r="D94" s="58" t="s">
        <v>0</v>
      </c>
      <c r="E94" s="147"/>
      <c r="F94" s="148"/>
      <c r="G94" s="148"/>
      <c r="H94" s="148"/>
      <c r="I94" s="148"/>
      <c r="J94" s="148"/>
      <c r="K94" s="149"/>
      <c r="L94" s="169"/>
      <c r="M94" s="132"/>
    </row>
    <row r="95" spans="1:15" ht="60" x14ac:dyDescent="0.2">
      <c r="A95" s="129"/>
      <c r="B95" s="132"/>
      <c r="C95" s="129"/>
      <c r="D95" s="58" t="s">
        <v>6</v>
      </c>
      <c r="E95" s="147"/>
      <c r="F95" s="148"/>
      <c r="G95" s="148"/>
      <c r="H95" s="148"/>
      <c r="I95" s="148"/>
      <c r="J95" s="148"/>
      <c r="K95" s="149"/>
      <c r="L95" s="169"/>
      <c r="M95" s="132"/>
    </row>
    <row r="96" spans="1:15" ht="60" x14ac:dyDescent="0.2">
      <c r="A96" s="129"/>
      <c r="B96" s="132"/>
      <c r="C96" s="129"/>
      <c r="D96" s="58" t="s">
        <v>15</v>
      </c>
      <c r="E96" s="147"/>
      <c r="F96" s="148"/>
      <c r="G96" s="148"/>
      <c r="H96" s="148"/>
      <c r="I96" s="148"/>
      <c r="J96" s="148"/>
      <c r="K96" s="149"/>
      <c r="L96" s="169"/>
      <c r="M96" s="132"/>
    </row>
    <row r="97" spans="1:15" ht="30" x14ac:dyDescent="0.2">
      <c r="A97" s="130"/>
      <c r="B97" s="133"/>
      <c r="C97" s="130"/>
      <c r="D97" s="58" t="s">
        <v>23</v>
      </c>
      <c r="E97" s="150"/>
      <c r="F97" s="151"/>
      <c r="G97" s="151"/>
      <c r="H97" s="151"/>
      <c r="I97" s="151"/>
      <c r="J97" s="151"/>
      <c r="K97" s="152"/>
      <c r="L97" s="169"/>
      <c r="M97" s="133"/>
    </row>
    <row r="98" spans="1:15" ht="15" customHeight="1" x14ac:dyDescent="0.2">
      <c r="A98" s="153" t="s">
        <v>42</v>
      </c>
      <c r="B98" s="131" t="s">
        <v>134</v>
      </c>
      <c r="C98" s="128" t="s">
        <v>67</v>
      </c>
      <c r="D98" s="58" t="s">
        <v>1</v>
      </c>
      <c r="E98" s="144" t="s">
        <v>78</v>
      </c>
      <c r="F98" s="145"/>
      <c r="G98" s="145"/>
      <c r="H98" s="145"/>
      <c r="I98" s="145"/>
      <c r="J98" s="145"/>
      <c r="K98" s="146"/>
      <c r="L98" s="131" t="s">
        <v>43</v>
      </c>
      <c r="M98" s="131"/>
    </row>
    <row r="99" spans="1:15" ht="45" x14ac:dyDescent="0.2">
      <c r="A99" s="154"/>
      <c r="B99" s="132"/>
      <c r="C99" s="129"/>
      <c r="D99" s="58" t="s">
        <v>0</v>
      </c>
      <c r="E99" s="147"/>
      <c r="F99" s="148"/>
      <c r="G99" s="148"/>
      <c r="H99" s="148"/>
      <c r="I99" s="148"/>
      <c r="J99" s="148"/>
      <c r="K99" s="149"/>
      <c r="L99" s="169"/>
      <c r="M99" s="132"/>
    </row>
    <row r="100" spans="1:15" ht="60" x14ac:dyDescent="0.2">
      <c r="A100" s="154"/>
      <c r="B100" s="132"/>
      <c r="C100" s="129"/>
      <c r="D100" s="58" t="s">
        <v>6</v>
      </c>
      <c r="E100" s="147"/>
      <c r="F100" s="148"/>
      <c r="G100" s="148"/>
      <c r="H100" s="148"/>
      <c r="I100" s="148"/>
      <c r="J100" s="148"/>
      <c r="K100" s="149"/>
      <c r="L100" s="169"/>
      <c r="M100" s="132"/>
    </row>
    <row r="101" spans="1:15" ht="60" x14ac:dyDescent="0.2">
      <c r="A101" s="154"/>
      <c r="B101" s="132"/>
      <c r="C101" s="129"/>
      <c r="D101" s="58" t="s">
        <v>15</v>
      </c>
      <c r="E101" s="147"/>
      <c r="F101" s="148"/>
      <c r="G101" s="148"/>
      <c r="H101" s="148"/>
      <c r="I101" s="148"/>
      <c r="J101" s="148"/>
      <c r="K101" s="149"/>
      <c r="L101" s="169"/>
      <c r="M101" s="132"/>
    </row>
    <row r="102" spans="1:15" ht="30" x14ac:dyDescent="0.2">
      <c r="A102" s="155"/>
      <c r="B102" s="133"/>
      <c r="C102" s="130"/>
      <c r="D102" s="58" t="s">
        <v>23</v>
      </c>
      <c r="E102" s="150"/>
      <c r="F102" s="151"/>
      <c r="G102" s="151"/>
      <c r="H102" s="151"/>
      <c r="I102" s="151"/>
      <c r="J102" s="151"/>
      <c r="K102" s="152"/>
      <c r="L102" s="169"/>
      <c r="M102" s="133"/>
    </row>
    <row r="103" spans="1:15" s="23" customFormat="1" ht="15" customHeight="1" x14ac:dyDescent="0.2">
      <c r="A103" s="153">
        <v>2</v>
      </c>
      <c r="B103" s="163" t="s">
        <v>135</v>
      </c>
      <c r="C103" s="128" t="s">
        <v>67</v>
      </c>
      <c r="D103" s="58" t="s">
        <v>1</v>
      </c>
      <c r="E103" s="144" t="s">
        <v>78</v>
      </c>
      <c r="F103" s="145"/>
      <c r="G103" s="145"/>
      <c r="H103" s="145"/>
      <c r="I103" s="145"/>
      <c r="J103" s="145"/>
      <c r="K103" s="146"/>
      <c r="L103" s="127"/>
      <c r="M103" s="131" t="s">
        <v>176</v>
      </c>
      <c r="N103" s="5"/>
      <c r="O103" s="5"/>
    </row>
    <row r="104" spans="1:15" s="23" customFormat="1" ht="45" x14ac:dyDescent="0.2">
      <c r="A104" s="154"/>
      <c r="B104" s="164"/>
      <c r="C104" s="129"/>
      <c r="D104" s="58" t="s">
        <v>0</v>
      </c>
      <c r="E104" s="147"/>
      <c r="F104" s="148"/>
      <c r="G104" s="148"/>
      <c r="H104" s="148"/>
      <c r="I104" s="148"/>
      <c r="J104" s="148"/>
      <c r="K104" s="149"/>
      <c r="L104" s="168"/>
      <c r="M104" s="132"/>
      <c r="N104" s="5"/>
      <c r="O104" s="5"/>
    </row>
    <row r="105" spans="1:15" s="23" customFormat="1" ht="60" x14ac:dyDescent="0.2">
      <c r="A105" s="154"/>
      <c r="B105" s="164"/>
      <c r="C105" s="129"/>
      <c r="D105" s="58" t="s">
        <v>6</v>
      </c>
      <c r="E105" s="147"/>
      <c r="F105" s="148"/>
      <c r="G105" s="148"/>
      <c r="H105" s="148"/>
      <c r="I105" s="148"/>
      <c r="J105" s="148"/>
      <c r="K105" s="149"/>
      <c r="L105" s="168"/>
      <c r="M105" s="132"/>
      <c r="N105" s="5"/>
      <c r="O105" s="5"/>
    </row>
    <row r="106" spans="1:15" s="23" customFormat="1" ht="60" x14ac:dyDescent="0.2">
      <c r="A106" s="154"/>
      <c r="B106" s="164"/>
      <c r="C106" s="129"/>
      <c r="D106" s="58" t="s">
        <v>15</v>
      </c>
      <c r="E106" s="147"/>
      <c r="F106" s="148"/>
      <c r="G106" s="148"/>
      <c r="H106" s="148"/>
      <c r="I106" s="148"/>
      <c r="J106" s="148"/>
      <c r="K106" s="149"/>
      <c r="L106" s="168"/>
      <c r="M106" s="132"/>
      <c r="N106" s="5"/>
      <c r="O106" s="5"/>
    </row>
    <row r="107" spans="1:15" s="23" customFormat="1" ht="144.75" customHeight="1" x14ac:dyDescent="0.2">
      <c r="A107" s="155"/>
      <c r="B107" s="165"/>
      <c r="C107" s="130"/>
      <c r="D107" s="58" t="s">
        <v>23</v>
      </c>
      <c r="E107" s="150"/>
      <c r="F107" s="151"/>
      <c r="G107" s="151"/>
      <c r="H107" s="151"/>
      <c r="I107" s="151"/>
      <c r="J107" s="151"/>
      <c r="K107" s="152"/>
      <c r="L107" s="168"/>
      <c r="M107" s="133"/>
      <c r="N107" s="5"/>
      <c r="O107" s="5"/>
    </row>
    <row r="108" spans="1:15" ht="15" customHeight="1" x14ac:dyDescent="0.2">
      <c r="A108" s="153" t="s">
        <v>17</v>
      </c>
      <c r="B108" s="163" t="s">
        <v>136</v>
      </c>
      <c r="C108" s="128" t="s">
        <v>67</v>
      </c>
      <c r="D108" s="58" t="s">
        <v>1</v>
      </c>
      <c r="E108" s="144" t="s">
        <v>78</v>
      </c>
      <c r="F108" s="145"/>
      <c r="G108" s="145"/>
      <c r="H108" s="145"/>
      <c r="I108" s="145"/>
      <c r="J108" s="145"/>
      <c r="K108" s="146"/>
      <c r="L108" s="127" t="s">
        <v>43</v>
      </c>
      <c r="M108" s="131"/>
    </row>
    <row r="109" spans="1:15" ht="45" x14ac:dyDescent="0.2">
      <c r="A109" s="154"/>
      <c r="B109" s="164"/>
      <c r="C109" s="129"/>
      <c r="D109" s="58" t="s">
        <v>0</v>
      </c>
      <c r="E109" s="147"/>
      <c r="F109" s="148"/>
      <c r="G109" s="148"/>
      <c r="H109" s="148"/>
      <c r="I109" s="148"/>
      <c r="J109" s="148"/>
      <c r="K109" s="149"/>
      <c r="L109" s="168"/>
      <c r="M109" s="132"/>
    </row>
    <row r="110" spans="1:15" ht="60" x14ac:dyDescent="0.2">
      <c r="A110" s="154"/>
      <c r="B110" s="164"/>
      <c r="C110" s="129"/>
      <c r="D110" s="58" t="s">
        <v>6</v>
      </c>
      <c r="E110" s="147"/>
      <c r="F110" s="148"/>
      <c r="G110" s="148"/>
      <c r="H110" s="148"/>
      <c r="I110" s="148"/>
      <c r="J110" s="148"/>
      <c r="K110" s="149"/>
      <c r="L110" s="168"/>
      <c r="M110" s="132"/>
    </row>
    <row r="111" spans="1:15" ht="60" x14ac:dyDescent="0.2">
      <c r="A111" s="154"/>
      <c r="B111" s="164"/>
      <c r="C111" s="129"/>
      <c r="D111" s="58" t="s">
        <v>15</v>
      </c>
      <c r="E111" s="147"/>
      <c r="F111" s="148"/>
      <c r="G111" s="148"/>
      <c r="H111" s="148"/>
      <c r="I111" s="148"/>
      <c r="J111" s="148"/>
      <c r="K111" s="149"/>
      <c r="L111" s="168"/>
      <c r="M111" s="132"/>
    </row>
    <row r="112" spans="1:15" ht="30" x14ac:dyDescent="0.2">
      <c r="A112" s="155"/>
      <c r="B112" s="165"/>
      <c r="C112" s="130"/>
      <c r="D112" s="58" t="s">
        <v>23</v>
      </c>
      <c r="E112" s="150"/>
      <c r="F112" s="151"/>
      <c r="G112" s="151"/>
      <c r="H112" s="151"/>
      <c r="I112" s="151"/>
      <c r="J112" s="151"/>
      <c r="K112" s="152"/>
      <c r="L112" s="168"/>
      <c r="M112" s="133"/>
    </row>
    <row r="113" spans="1:15" s="23" customFormat="1" ht="15" customHeight="1" x14ac:dyDescent="0.2">
      <c r="A113" s="153">
        <v>3</v>
      </c>
      <c r="B113" s="163" t="s">
        <v>137</v>
      </c>
      <c r="C113" s="128" t="s">
        <v>67</v>
      </c>
      <c r="D113" s="58" t="s">
        <v>1</v>
      </c>
      <c r="E113" s="34">
        <f>E118+E123</f>
        <v>111887.70000000001</v>
      </c>
      <c r="F113" s="34">
        <f>SUM(G113:K113)</f>
        <v>334930</v>
      </c>
      <c r="G113" s="34">
        <f>G118+G123</f>
        <v>51529.000000000015</v>
      </c>
      <c r="H113" s="34">
        <f t="shared" ref="H113:K113" si="29">H118+H123</f>
        <v>39527</v>
      </c>
      <c r="I113" s="70">
        <f t="shared" si="29"/>
        <v>43874.000000000007</v>
      </c>
      <c r="J113" s="34">
        <f t="shared" si="29"/>
        <v>100000</v>
      </c>
      <c r="K113" s="34">
        <f t="shared" si="29"/>
        <v>100000</v>
      </c>
      <c r="L113" s="127"/>
      <c r="M113" s="127" t="s">
        <v>175</v>
      </c>
      <c r="N113" s="5"/>
      <c r="O113" s="5"/>
    </row>
    <row r="114" spans="1:15" s="23" customFormat="1" ht="45" x14ac:dyDescent="0.2">
      <c r="A114" s="154"/>
      <c r="B114" s="164"/>
      <c r="C114" s="129"/>
      <c r="D114" s="58" t="s">
        <v>0</v>
      </c>
      <c r="E114" s="34">
        <f t="shared" ref="E114:E117" si="30">E119+E124</f>
        <v>0</v>
      </c>
      <c r="F114" s="34">
        <f t="shared" ref="F114:F117" si="31">SUM(G114:K114)</f>
        <v>0</v>
      </c>
      <c r="G114" s="34">
        <f t="shared" ref="G114:K114" si="32">G119+G124</f>
        <v>0</v>
      </c>
      <c r="H114" s="34">
        <f t="shared" si="32"/>
        <v>0</v>
      </c>
      <c r="I114" s="70">
        <f t="shared" si="32"/>
        <v>0</v>
      </c>
      <c r="J114" s="34">
        <f t="shared" si="32"/>
        <v>0</v>
      </c>
      <c r="K114" s="34">
        <f t="shared" si="32"/>
        <v>0</v>
      </c>
      <c r="L114" s="168"/>
      <c r="M114" s="168"/>
      <c r="N114" s="5"/>
      <c r="O114" s="5"/>
    </row>
    <row r="115" spans="1:15" s="23" customFormat="1" ht="60" x14ac:dyDescent="0.2">
      <c r="A115" s="154"/>
      <c r="B115" s="164"/>
      <c r="C115" s="129"/>
      <c r="D115" s="58" t="s">
        <v>6</v>
      </c>
      <c r="E115" s="34">
        <f t="shared" si="30"/>
        <v>0</v>
      </c>
      <c r="F115" s="34">
        <f t="shared" si="31"/>
        <v>0</v>
      </c>
      <c r="G115" s="34">
        <f t="shared" ref="G115:K115" si="33">G120+G125</f>
        <v>0</v>
      </c>
      <c r="H115" s="34">
        <f t="shared" si="33"/>
        <v>0</v>
      </c>
      <c r="I115" s="70">
        <f t="shared" si="33"/>
        <v>0</v>
      </c>
      <c r="J115" s="34">
        <f t="shared" si="33"/>
        <v>0</v>
      </c>
      <c r="K115" s="34">
        <f t="shared" si="33"/>
        <v>0</v>
      </c>
      <c r="L115" s="168"/>
      <c r="M115" s="168"/>
      <c r="N115" s="5"/>
      <c r="O115" s="5"/>
    </row>
    <row r="116" spans="1:15" s="23" customFormat="1" ht="60" x14ac:dyDescent="0.2">
      <c r="A116" s="154"/>
      <c r="B116" s="164"/>
      <c r="C116" s="129"/>
      <c r="D116" s="58" t="s">
        <v>15</v>
      </c>
      <c r="E116" s="34">
        <f t="shared" si="30"/>
        <v>111887.70000000001</v>
      </c>
      <c r="F116" s="34">
        <f t="shared" si="31"/>
        <v>334930</v>
      </c>
      <c r="G116" s="34">
        <f t="shared" ref="G116:K116" si="34">G121+G126</f>
        <v>51529.000000000015</v>
      </c>
      <c r="H116" s="34">
        <f t="shared" si="34"/>
        <v>39527</v>
      </c>
      <c r="I116" s="70">
        <f t="shared" si="34"/>
        <v>43874.000000000007</v>
      </c>
      <c r="J116" s="34">
        <f t="shared" si="34"/>
        <v>100000</v>
      </c>
      <c r="K116" s="34">
        <f t="shared" si="34"/>
        <v>100000</v>
      </c>
      <c r="L116" s="168"/>
      <c r="M116" s="168"/>
      <c r="N116" s="5"/>
      <c r="O116" s="5"/>
    </row>
    <row r="117" spans="1:15" s="23" customFormat="1" ht="30" x14ac:dyDescent="0.2">
      <c r="A117" s="155"/>
      <c r="B117" s="165"/>
      <c r="C117" s="130"/>
      <c r="D117" s="58" t="s">
        <v>23</v>
      </c>
      <c r="E117" s="34">
        <f t="shared" si="30"/>
        <v>0</v>
      </c>
      <c r="F117" s="34">
        <f t="shared" si="31"/>
        <v>0</v>
      </c>
      <c r="G117" s="34">
        <f t="shared" ref="G117:K117" si="35">G122+G127</f>
        <v>0</v>
      </c>
      <c r="H117" s="34">
        <f t="shared" si="35"/>
        <v>0</v>
      </c>
      <c r="I117" s="70">
        <f t="shared" si="35"/>
        <v>0</v>
      </c>
      <c r="J117" s="34">
        <f t="shared" si="35"/>
        <v>0</v>
      </c>
      <c r="K117" s="34">
        <f t="shared" si="35"/>
        <v>0</v>
      </c>
      <c r="L117" s="168"/>
      <c r="M117" s="168"/>
      <c r="N117" s="5"/>
      <c r="O117" s="5"/>
    </row>
    <row r="118" spans="1:15" ht="15" customHeight="1" x14ac:dyDescent="0.2">
      <c r="A118" s="153" t="s">
        <v>35</v>
      </c>
      <c r="B118" s="156" t="s">
        <v>138</v>
      </c>
      <c r="C118" s="128" t="s">
        <v>67</v>
      </c>
      <c r="D118" s="58" t="s">
        <v>1</v>
      </c>
      <c r="E118" s="34">
        <f>SUM(E119:E122)</f>
        <v>0</v>
      </c>
      <c r="F118" s="34">
        <f t="shared" ref="F118:F121" si="36">SUM(G118:K118)</f>
        <v>0</v>
      </c>
      <c r="G118" s="34">
        <f>SUM(G119:G122)</f>
        <v>0</v>
      </c>
      <c r="H118" s="34">
        <f>SUM(H119:H122)</f>
        <v>0</v>
      </c>
      <c r="I118" s="70">
        <f>SUM(I119:I122)</f>
        <v>0</v>
      </c>
      <c r="J118" s="34">
        <f>SUM(J119:J122)</f>
        <v>0</v>
      </c>
      <c r="K118" s="34">
        <f>SUM(K119:K122)</f>
        <v>0</v>
      </c>
      <c r="L118" s="127" t="s">
        <v>43</v>
      </c>
      <c r="M118" s="131"/>
    </row>
    <row r="119" spans="1:15" ht="45" x14ac:dyDescent="0.2">
      <c r="A119" s="154"/>
      <c r="B119" s="157"/>
      <c r="C119" s="129"/>
      <c r="D119" s="58" t="s">
        <v>0</v>
      </c>
      <c r="E119" s="34">
        <v>0</v>
      </c>
      <c r="F119" s="34">
        <f t="shared" si="36"/>
        <v>0</v>
      </c>
      <c r="G119" s="34">
        <v>0</v>
      </c>
      <c r="H119" s="34">
        <v>0</v>
      </c>
      <c r="I119" s="70">
        <v>0</v>
      </c>
      <c r="J119" s="34">
        <v>0</v>
      </c>
      <c r="K119" s="34">
        <v>0</v>
      </c>
      <c r="L119" s="168"/>
      <c r="M119" s="169"/>
    </row>
    <row r="120" spans="1:15" ht="60" x14ac:dyDescent="0.2">
      <c r="A120" s="154"/>
      <c r="B120" s="157"/>
      <c r="C120" s="129"/>
      <c r="D120" s="58" t="s">
        <v>6</v>
      </c>
      <c r="E120" s="34">
        <v>0</v>
      </c>
      <c r="F120" s="34">
        <f t="shared" si="36"/>
        <v>0</v>
      </c>
      <c r="G120" s="34">
        <v>0</v>
      </c>
      <c r="H120" s="34">
        <v>0</v>
      </c>
      <c r="I120" s="70">
        <v>0</v>
      </c>
      <c r="J120" s="34">
        <v>0</v>
      </c>
      <c r="K120" s="34">
        <v>0</v>
      </c>
      <c r="L120" s="168"/>
      <c r="M120" s="169"/>
    </row>
    <row r="121" spans="1:15" ht="60" x14ac:dyDescent="0.2">
      <c r="A121" s="154"/>
      <c r="B121" s="157"/>
      <c r="C121" s="129"/>
      <c r="D121" s="58" t="s">
        <v>15</v>
      </c>
      <c r="E121" s="34">
        <v>0</v>
      </c>
      <c r="F121" s="34">
        <f t="shared" si="36"/>
        <v>0</v>
      </c>
      <c r="G121" s="34">
        <v>0</v>
      </c>
      <c r="H121" s="34">
        <v>0</v>
      </c>
      <c r="I121" s="70">
        <v>0</v>
      </c>
      <c r="J121" s="34">
        <v>0</v>
      </c>
      <c r="K121" s="34">
        <v>0</v>
      </c>
      <c r="L121" s="168"/>
      <c r="M121" s="169"/>
    </row>
    <row r="122" spans="1:15" ht="30" x14ac:dyDescent="0.2">
      <c r="A122" s="155"/>
      <c r="B122" s="158"/>
      <c r="C122" s="130"/>
      <c r="D122" s="58" t="s">
        <v>23</v>
      </c>
      <c r="E122" s="34">
        <v>0</v>
      </c>
      <c r="F122" s="34">
        <f>SUM(G122:K122)</f>
        <v>0</v>
      </c>
      <c r="G122" s="34">
        <v>0</v>
      </c>
      <c r="H122" s="34">
        <v>0</v>
      </c>
      <c r="I122" s="70">
        <v>0</v>
      </c>
      <c r="J122" s="34">
        <v>0</v>
      </c>
      <c r="K122" s="34">
        <v>0</v>
      </c>
      <c r="L122" s="168"/>
      <c r="M122" s="170"/>
    </row>
    <row r="123" spans="1:15" ht="15" customHeight="1" x14ac:dyDescent="0.2">
      <c r="A123" s="153" t="s">
        <v>48</v>
      </c>
      <c r="B123" s="156" t="s">
        <v>139</v>
      </c>
      <c r="C123" s="128" t="s">
        <v>67</v>
      </c>
      <c r="D123" s="58" t="s">
        <v>1</v>
      </c>
      <c r="E123" s="34">
        <f>SUM(E124:E127)</f>
        <v>111887.70000000001</v>
      </c>
      <c r="F123" s="34">
        <f t="shared" ref="F123:F127" si="37">SUM(G123:K123)</f>
        <v>334930</v>
      </c>
      <c r="G123" s="34">
        <f>SUM(G124:G127)</f>
        <v>51529.000000000015</v>
      </c>
      <c r="H123" s="34">
        <f>SUM(H124:H127)</f>
        <v>39527</v>
      </c>
      <c r="I123" s="70">
        <f>SUM(I124:I127)</f>
        <v>43874.000000000007</v>
      </c>
      <c r="J123" s="34">
        <f>SUM(J124:J127)</f>
        <v>100000</v>
      </c>
      <c r="K123" s="34">
        <f>SUM(K124:K127)</f>
        <v>100000</v>
      </c>
      <c r="L123" s="127" t="s">
        <v>43</v>
      </c>
      <c r="M123" s="59"/>
    </row>
    <row r="124" spans="1:15" ht="45" x14ac:dyDescent="0.2">
      <c r="A124" s="154"/>
      <c r="B124" s="157"/>
      <c r="C124" s="129"/>
      <c r="D124" s="58" t="s">
        <v>0</v>
      </c>
      <c r="E124" s="34">
        <v>0</v>
      </c>
      <c r="F124" s="34">
        <f t="shared" si="37"/>
        <v>0</v>
      </c>
      <c r="G124" s="34">
        <v>0</v>
      </c>
      <c r="H124" s="34">
        <v>0</v>
      </c>
      <c r="I124" s="70">
        <v>0</v>
      </c>
      <c r="J124" s="34">
        <v>0</v>
      </c>
      <c r="K124" s="34">
        <v>0</v>
      </c>
      <c r="L124" s="168"/>
      <c r="M124" s="59"/>
    </row>
    <row r="125" spans="1:15" ht="60" x14ac:dyDescent="0.2">
      <c r="A125" s="154"/>
      <c r="B125" s="157"/>
      <c r="C125" s="129"/>
      <c r="D125" s="58" t="s">
        <v>6</v>
      </c>
      <c r="E125" s="34">
        <v>0</v>
      </c>
      <c r="F125" s="34">
        <f t="shared" si="37"/>
        <v>0</v>
      </c>
      <c r="G125" s="34">
        <v>0</v>
      </c>
      <c r="H125" s="34">
        <v>0</v>
      </c>
      <c r="I125" s="70">
        <v>0</v>
      </c>
      <c r="J125" s="34">
        <v>0</v>
      </c>
      <c r="K125" s="34">
        <v>0</v>
      </c>
      <c r="L125" s="168"/>
      <c r="M125" s="60"/>
    </row>
    <row r="126" spans="1:15" ht="60" x14ac:dyDescent="0.2">
      <c r="A126" s="154"/>
      <c r="B126" s="157"/>
      <c r="C126" s="129"/>
      <c r="D126" s="58" t="s">
        <v>15</v>
      </c>
      <c r="E126" s="34">
        <f>89807.6+22080.1</f>
        <v>111887.70000000001</v>
      </c>
      <c r="F126" s="34">
        <f t="shared" si="37"/>
        <v>334930</v>
      </c>
      <c r="G126" s="34">
        <f>106000+190000-17193.3-1871-100000-30000-26600-68806.7</f>
        <v>51529.000000000015</v>
      </c>
      <c r="H126" s="34">
        <f>200000-55000-70000-20000-900+5000-10573-9000</f>
        <v>39527</v>
      </c>
      <c r="I126" s="70">
        <f>55000+25000-1403.2-22149+16575.9-12929.8-16219.9</f>
        <v>43874.000000000007</v>
      </c>
      <c r="J126" s="34">
        <f>71747.4+28252.6</f>
        <v>100000</v>
      </c>
      <c r="K126" s="34">
        <f>149000-49000</f>
        <v>100000</v>
      </c>
      <c r="L126" s="168"/>
      <c r="M126" s="59"/>
    </row>
    <row r="127" spans="1:15" ht="30" x14ac:dyDescent="0.2">
      <c r="A127" s="155"/>
      <c r="B127" s="158"/>
      <c r="C127" s="130"/>
      <c r="D127" s="58" t="s">
        <v>23</v>
      </c>
      <c r="E127" s="34">
        <v>0</v>
      </c>
      <c r="F127" s="34">
        <f t="shared" si="37"/>
        <v>0</v>
      </c>
      <c r="G127" s="34">
        <v>0</v>
      </c>
      <c r="H127" s="34">
        <v>0</v>
      </c>
      <c r="I127" s="70">
        <v>0</v>
      </c>
      <c r="J127" s="34">
        <v>0</v>
      </c>
      <c r="K127" s="34">
        <v>0</v>
      </c>
      <c r="L127" s="168"/>
      <c r="M127" s="59"/>
    </row>
    <row r="128" spans="1:15" s="23" customFormat="1" ht="15" customHeight="1" x14ac:dyDescent="0.2">
      <c r="A128" s="153" t="s">
        <v>45</v>
      </c>
      <c r="B128" s="163" t="s">
        <v>140</v>
      </c>
      <c r="C128" s="128" t="s">
        <v>67</v>
      </c>
      <c r="D128" s="58" t="s">
        <v>1</v>
      </c>
      <c r="E128" s="144" t="s">
        <v>78</v>
      </c>
      <c r="F128" s="145"/>
      <c r="G128" s="145"/>
      <c r="H128" s="145"/>
      <c r="I128" s="145"/>
      <c r="J128" s="145"/>
      <c r="K128" s="146"/>
      <c r="L128" s="127"/>
      <c r="M128" s="127" t="s">
        <v>104</v>
      </c>
      <c r="N128" s="5"/>
      <c r="O128" s="5"/>
    </row>
    <row r="129" spans="1:15" s="23" customFormat="1" ht="45" x14ac:dyDescent="0.2">
      <c r="A129" s="154"/>
      <c r="B129" s="164"/>
      <c r="C129" s="129"/>
      <c r="D129" s="58" t="s">
        <v>0</v>
      </c>
      <c r="E129" s="147"/>
      <c r="F129" s="148"/>
      <c r="G129" s="148"/>
      <c r="H129" s="148"/>
      <c r="I129" s="148"/>
      <c r="J129" s="148"/>
      <c r="K129" s="149"/>
      <c r="L129" s="168"/>
      <c r="M129" s="168"/>
      <c r="N129" s="5"/>
      <c r="O129" s="5"/>
    </row>
    <row r="130" spans="1:15" s="23" customFormat="1" ht="60" x14ac:dyDescent="0.2">
      <c r="A130" s="154"/>
      <c r="B130" s="164"/>
      <c r="C130" s="129"/>
      <c r="D130" s="58" t="s">
        <v>6</v>
      </c>
      <c r="E130" s="147"/>
      <c r="F130" s="148"/>
      <c r="G130" s="148"/>
      <c r="H130" s="148"/>
      <c r="I130" s="148"/>
      <c r="J130" s="148"/>
      <c r="K130" s="149"/>
      <c r="L130" s="168"/>
      <c r="M130" s="168"/>
      <c r="N130" s="5"/>
      <c r="O130" s="5"/>
    </row>
    <row r="131" spans="1:15" s="23" customFormat="1" ht="60" x14ac:dyDescent="0.2">
      <c r="A131" s="154"/>
      <c r="B131" s="164"/>
      <c r="C131" s="129"/>
      <c r="D131" s="58" t="s">
        <v>15</v>
      </c>
      <c r="E131" s="147"/>
      <c r="F131" s="148"/>
      <c r="G131" s="148"/>
      <c r="H131" s="148"/>
      <c r="I131" s="148"/>
      <c r="J131" s="148"/>
      <c r="K131" s="149"/>
      <c r="L131" s="168"/>
      <c r="M131" s="168"/>
      <c r="N131" s="5"/>
      <c r="O131" s="5"/>
    </row>
    <row r="132" spans="1:15" s="23" customFormat="1" ht="30" x14ac:dyDescent="0.2">
      <c r="A132" s="155"/>
      <c r="B132" s="165"/>
      <c r="C132" s="130"/>
      <c r="D132" s="58" t="s">
        <v>23</v>
      </c>
      <c r="E132" s="150"/>
      <c r="F132" s="151"/>
      <c r="G132" s="151"/>
      <c r="H132" s="151"/>
      <c r="I132" s="151"/>
      <c r="J132" s="151"/>
      <c r="K132" s="152"/>
      <c r="L132" s="168"/>
      <c r="M132" s="168"/>
      <c r="N132" s="5"/>
      <c r="O132" s="5"/>
    </row>
    <row r="133" spans="1:15" ht="15" customHeight="1" x14ac:dyDescent="0.2">
      <c r="A133" s="153" t="s">
        <v>36</v>
      </c>
      <c r="B133" s="156" t="s">
        <v>141</v>
      </c>
      <c r="C133" s="128" t="s">
        <v>67</v>
      </c>
      <c r="D133" s="58" t="s">
        <v>1</v>
      </c>
      <c r="E133" s="144" t="s">
        <v>78</v>
      </c>
      <c r="F133" s="145"/>
      <c r="G133" s="145"/>
      <c r="H133" s="145"/>
      <c r="I133" s="145"/>
      <c r="J133" s="145"/>
      <c r="K133" s="146"/>
      <c r="L133" s="127" t="s">
        <v>43</v>
      </c>
      <c r="M133" s="127"/>
    </row>
    <row r="134" spans="1:15" ht="45" x14ac:dyDescent="0.2">
      <c r="A134" s="154"/>
      <c r="B134" s="157"/>
      <c r="C134" s="129"/>
      <c r="D134" s="58" t="s">
        <v>0</v>
      </c>
      <c r="E134" s="147"/>
      <c r="F134" s="148"/>
      <c r="G134" s="148"/>
      <c r="H134" s="148"/>
      <c r="I134" s="148"/>
      <c r="J134" s="148"/>
      <c r="K134" s="149"/>
      <c r="L134" s="168"/>
      <c r="M134" s="168"/>
    </row>
    <row r="135" spans="1:15" ht="60" x14ac:dyDescent="0.2">
      <c r="A135" s="154"/>
      <c r="B135" s="157"/>
      <c r="C135" s="129"/>
      <c r="D135" s="58" t="s">
        <v>6</v>
      </c>
      <c r="E135" s="147"/>
      <c r="F135" s="148"/>
      <c r="G135" s="148"/>
      <c r="H135" s="148"/>
      <c r="I135" s="148"/>
      <c r="J135" s="148"/>
      <c r="K135" s="149"/>
      <c r="L135" s="168"/>
      <c r="M135" s="168"/>
    </row>
    <row r="136" spans="1:15" ht="60" x14ac:dyDescent="0.2">
      <c r="A136" s="154"/>
      <c r="B136" s="157"/>
      <c r="C136" s="129"/>
      <c r="D136" s="58" t="s">
        <v>15</v>
      </c>
      <c r="E136" s="147"/>
      <c r="F136" s="148"/>
      <c r="G136" s="148"/>
      <c r="H136" s="148"/>
      <c r="I136" s="148"/>
      <c r="J136" s="148"/>
      <c r="K136" s="149"/>
      <c r="L136" s="168"/>
      <c r="M136" s="168"/>
    </row>
    <row r="137" spans="1:15" ht="30" x14ac:dyDescent="0.2">
      <c r="A137" s="155"/>
      <c r="B137" s="158"/>
      <c r="C137" s="130"/>
      <c r="D137" s="58" t="s">
        <v>23</v>
      </c>
      <c r="E137" s="150"/>
      <c r="F137" s="151"/>
      <c r="G137" s="151"/>
      <c r="H137" s="151"/>
      <c r="I137" s="151"/>
      <c r="J137" s="151"/>
      <c r="K137" s="152"/>
      <c r="L137" s="168"/>
      <c r="M137" s="168"/>
    </row>
    <row r="138" spans="1:15" ht="15" customHeight="1" x14ac:dyDescent="0.2">
      <c r="A138" s="153" t="s">
        <v>37</v>
      </c>
      <c r="B138" s="156" t="s">
        <v>142</v>
      </c>
      <c r="C138" s="128" t="s">
        <v>67</v>
      </c>
      <c r="D138" s="58" t="s">
        <v>1</v>
      </c>
      <c r="E138" s="144" t="s">
        <v>78</v>
      </c>
      <c r="F138" s="145"/>
      <c r="G138" s="145"/>
      <c r="H138" s="145"/>
      <c r="I138" s="145"/>
      <c r="J138" s="145"/>
      <c r="K138" s="146"/>
      <c r="L138" s="127" t="s">
        <v>43</v>
      </c>
      <c r="M138" s="59"/>
    </row>
    <row r="139" spans="1:15" ht="45" x14ac:dyDescent="0.2">
      <c r="A139" s="154"/>
      <c r="B139" s="157"/>
      <c r="C139" s="129"/>
      <c r="D139" s="58" t="s">
        <v>0</v>
      </c>
      <c r="E139" s="147"/>
      <c r="F139" s="148"/>
      <c r="G139" s="148"/>
      <c r="H139" s="148"/>
      <c r="I139" s="148"/>
      <c r="J139" s="148"/>
      <c r="K139" s="149"/>
      <c r="L139" s="168"/>
      <c r="M139" s="59"/>
    </row>
    <row r="140" spans="1:15" ht="60" x14ac:dyDescent="0.2">
      <c r="A140" s="154"/>
      <c r="B140" s="157"/>
      <c r="C140" s="129"/>
      <c r="D140" s="58" t="s">
        <v>6</v>
      </c>
      <c r="E140" s="147"/>
      <c r="F140" s="148"/>
      <c r="G140" s="148"/>
      <c r="H140" s="148"/>
      <c r="I140" s="148"/>
      <c r="J140" s="148"/>
      <c r="K140" s="149"/>
      <c r="L140" s="168"/>
      <c r="M140" s="59"/>
    </row>
    <row r="141" spans="1:15" ht="60" x14ac:dyDescent="0.2">
      <c r="A141" s="154"/>
      <c r="B141" s="157"/>
      <c r="C141" s="129"/>
      <c r="D141" s="58" t="s">
        <v>15</v>
      </c>
      <c r="E141" s="147"/>
      <c r="F141" s="148"/>
      <c r="G141" s="148"/>
      <c r="H141" s="148"/>
      <c r="I141" s="148"/>
      <c r="J141" s="148"/>
      <c r="K141" s="149"/>
      <c r="L141" s="168"/>
      <c r="M141" s="59"/>
    </row>
    <row r="142" spans="1:15" ht="30" x14ac:dyDescent="0.2">
      <c r="A142" s="155"/>
      <c r="B142" s="158"/>
      <c r="C142" s="130"/>
      <c r="D142" s="58" t="s">
        <v>23</v>
      </c>
      <c r="E142" s="150"/>
      <c r="F142" s="151"/>
      <c r="G142" s="151"/>
      <c r="H142" s="151"/>
      <c r="I142" s="151"/>
      <c r="J142" s="151"/>
      <c r="K142" s="152"/>
      <c r="L142" s="168"/>
      <c r="M142" s="59"/>
    </row>
    <row r="143" spans="1:15" s="24" customFormat="1" ht="15" customHeight="1" x14ac:dyDescent="0.2">
      <c r="A143" s="135"/>
      <c r="B143" s="138" t="s">
        <v>101</v>
      </c>
      <c r="C143" s="139"/>
      <c r="D143" s="58" t="s">
        <v>1</v>
      </c>
      <c r="E143" s="34">
        <f>E113</f>
        <v>111887.70000000001</v>
      </c>
      <c r="F143" s="34">
        <f>SUM(G143:K143)</f>
        <v>334930</v>
      </c>
      <c r="G143" s="34">
        <f>G113</f>
        <v>51529.000000000015</v>
      </c>
      <c r="H143" s="34">
        <f t="shared" ref="H143:K143" si="38">H113</f>
        <v>39527</v>
      </c>
      <c r="I143" s="70">
        <f t="shared" si="38"/>
        <v>43874.000000000007</v>
      </c>
      <c r="J143" s="34">
        <f t="shared" si="38"/>
        <v>100000</v>
      </c>
      <c r="K143" s="34">
        <f t="shared" si="38"/>
        <v>100000</v>
      </c>
      <c r="L143" s="131"/>
      <c r="M143" s="131"/>
      <c r="N143" s="5"/>
      <c r="O143" s="5"/>
    </row>
    <row r="144" spans="1:15" s="24" customFormat="1" ht="45" x14ac:dyDescent="0.2">
      <c r="A144" s="136"/>
      <c r="B144" s="140"/>
      <c r="C144" s="141"/>
      <c r="D144" s="58" t="s">
        <v>0</v>
      </c>
      <c r="E144" s="34">
        <f t="shared" ref="E144:E147" si="39">E114</f>
        <v>0</v>
      </c>
      <c r="F144" s="34">
        <f t="shared" ref="F144:F147" si="40">SUM(G144:K144)</f>
        <v>0</v>
      </c>
      <c r="G144" s="34">
        <f t="shared" ref="G144:K147" si="41">G114</f>
        <v>0</v>
      </c>
      <c r="H144" s="34">
        <f t="shared" si="41"/>
        <v>0</v>
      </c>
      <c r="I144" s="70">
        <f t="shared" si="41"/>
        <v>0</v>
      </c>
      <c r="J144" s="34">
        <f t="shared" si="41"/>
        <v>0</v>
      </c>
      <c r="K144" s="34">
        <f t="shared" si="41"/>
        <v>0</v>
      </c>
      <c r="L144" s="132"/>
      <c r="M144" s="132"/>
      <c r="N144" s="5"/>
      <c r="O144" s="5"/>
    </row>
    <row r="145" spans="1:15" s="24" customFormat="1" ht="60" x14ac:dyDescent="0.2">
      <c r="A145" s="136"/>
      <c r="B145" s="140"/>
      <c r="C145" s="141"/>
      <c r="D145" s="58" t="s">
        <v>6</v>
      </c>
      <c r="E145" s="34">
        <f t="shared" si="39"/>
        <v>0</v>
      </c>
      <c r="F145" s="34">
        <f t="shared" si="40"/>
        <v>0</v>
      </c>
      <c r="G145" s="34">
        <f t="shared" si="41"/>
        <v>0</v>
      </c>
      <c r="H145" s="34">
        <f t="shared" si="41"/>
        <v>0</v>
      </c>
      <c r="I145" s="70">
        <f t="shared" si="41"/>
        <v>0</v>
      </c>
      <c r="J145" s="34">
        <f t="shared" si="41"/>
        <v>0</v>
      </c>
      <c r="K145" s="34">
        <f t="shared" si="41"/>
        <v>0</v>
      </c>
      <c r="L145" s="132"/>
      <c r="M145" s="132"/>
      <c r="N145" s="5"/>
      <c r="O145" s="5"/>
    </row>
    <row r="146" spans="1:15" s="24" customFormat="1" ht="60" x14ac:dyDescent="0.2">
      <c r="A146" s="136"/>
      <c r="B146" s="140"/>
      <c r="C146" s="141"/>
      <c r="D146" s="58" t="s">
        <v>15</v>
      </c>
      <c r="E146" s="34">
        <f t="shared" si="39"/>
        <v>111887.70000000001</v>
      </c>
      <c r="F146" s="34">
        <f t="shared" si="40"/>
        <v>334930</v>
      </c>
      <c r="G146" s="34">
        <f t="shared" si="41"/>
        <v>51529.000000000015</v>
      </c>
      <c r="H146" s="34">
        <f t="shared" si="41"/>
        <v>39527</v>
      </c>
      <c r="I146" s="70">
        <f t="shared" si="41"/>
        <v>43874.000000000007</v>
      </c>
      <c r="J146" s="34">
        <f t="shared" si="41"/>
        <v>100000</v>
      </c>
      <c r="K146" s="34">
        <f t="shared" si="41"/>
        <v>100000</v>
      </c>
      <c r="L146" s="132"/>
      <c r="M146" s="132"/>
      <c r="N146" s="5"/>
      <c r="O146" s="5"/>
    </row>
    <row r="147" spans="1:15" s="24" customFormat="1" ht="30" x14ac:dyDescent="0.2">
      <c r="A147" s="137"/>
      <c r="B147" s="142"/>
      <c r="C147" s="143"/>
      <c r="D147" s="58" t="s">
        <v>23</v>
      </c>
      <c r="E147" s="34">
        <f t="shared" si="39"/>
        <v>0</v>
      </c>
      <c r="F147" s="34">
        <f t="shared" si="40"/>
        <v>0</v>
      </c>
      <c r="G147" s="34">
        <f t="shared" si="41"/>
        <v>0</v>
      </c>
      <c r="H147" s="34">
        <f t="shared" si="41"/>
        <v>0</v>
      </c>
      <c r="I147" s="70">
        <f t="shared" si="41"/>
        <v>0</v>
      </c>
      <c r="J147" s="34">
        <f t="shared" si="41"/>
        <v>0</v>
      </c>
      <c r="K147" s="34">
        <f t="shared" si="41"/>
        <v>0</v>
      </c>
      <c r="L147" s="133"/>
      <c r="M147" s="133"/>
      <c r="N147" s="5"/>
      <c r="O147" s="5"/>
    </row>
    <row r="148" spans="1:15" ht="60" customHeight="1" x14ac:dyDescent="0.2">
      <c r="A148" s="181" t="s">
        <v>102</v>
      </c>
      <c r="B148" s="182"/>
      <c r="C148" s="182"/>
      <c r="D148" s="182"/>
      <c r="E148" s="182"/>
      <c r="F148" s="182"/>
      <c r="G148" s="182"/>
      <c r="H148" s="182"/>
      <c r="I148" s="182"/>
      <c r="J148" s="182"/>
      <c r="K148" s="182"/>
      <c r="L148" s="182"/>
      <c r="M148" s="183"/>
    </row>
    <row r="149" spans="1:15" s="23" customFormat="1" ht="25.5" customHeight="1" x14ac:dyDescent="0.2">
      <c r="A149" s="126" t="s">
        <v>5</v>
      </c>
      <c r="B149" s="127" t="s">
        <v>143</v>
      </c>
      <c r="C149" s="128" t="s">
        <v>67</v>
      </c>
      <c r="D149" s="58" t="s">
        <v>1</v>
      </c>
      <c r="E149" s="34">
        <f>SUM(E150:E153)</f>
        <v>770562.3</v>
      </c>
      <c r="F149" s="34">
        <f t="shared" ref="F149:F163" si="42">SUM(G149:K149)</f>
        <v>4677646.7</v>
      </c>
      <c r="G149" s="34">
        <f>SUM(G150:G153)</f>
        <v>950456.7</v>
      </c>
      <c r="H149" s="34">
        <f>SUM(H150:H153)</f>
        <v>1008027</v>
      </c>
      <c r="I149" s="70">
        <f>SUM(I150:I153)</f>
        <v>1007811</v>
      </c>
      <c r="J149" s="34">
        <f>SUM(J150:J153)</f>
        <v>855676</v>
      </c>
      <c r="K149" s="34">
        <f>SUM(K150:K153)</f>
        <v>855676</v>
      </c>
      <c r="L149" s="131"/>
      <c r="M149" s="131"/>
      <c r="N149" s="5"/>
      <c r="O149" s="5"/>
    </row>
    <row r="150" spans="1:15" s="23" customFormat="1" ht="47.25" customHeight="1" x14ac:dyDescent="0.2">
      <c r="A150" s="126"/>
      <c r="B150" s="127"/>
      <c r="C150" s="129"/>
      <c r="D150" s="58" t="s">
        <v>0</v>
      </c>
      <c r="E150" s="34">
        <f>E155+E160+E165+E170+E175+E180+E185+E190+E195+E200+E205+E210</f>
        <v>0</v>
      </c>
      <c r="F150" s="34">
        <f t="shared" si="42"/>
        <v>0</v>
      </c>
      <c r="G150" s="34">
        <f>G155+G160+G165+G170+G175+G180+G185+G190+G195+G200+G205+G210</f>
        <v>0</v>
      </c>
      <c r="H150" s="34">
        <f t="shared" ref="H150:K150" si="43">H155+H160+H165+H170+H175+H180+H185+H190+H195+H200+H205+H210</f>
        <v>0</v>
      </c>
      <c r="I150" s="70">
        <f t="shared" si="43"/>
        <v>0</v>
      </c>
      <c r="J150" s="34">
        <f t="shared" si="43"/>
        <v>0</v>
      </c>
      <c r="K150" s="34">
        <f t="shared" si="43"/>
        <v>0</v>
      </c>
      <c r="L150" s="132"/>
      <c r="M150" s="132"/>
      <c r="N150" s="5"/>
      <c r="O150" s="5"/>
    </row>
    <row r="151" spans="1:15" s="23" customFormat="1" ht="60" x14ac:dyDescent="0.2">
      <c r="A151" s="126"/>
      <c r="B151" s="127"/>
      <c r="C151" s="129"/>
      <c r="D151" s="58" t="s">
        <v>6</v>
      </c>
      <c r="E151" s="34">
        <f t="shared" ref="E151:E153" si="44">E156+E161+E166+E171+E176+E181+E186+E191+E196+E201+E206+E211</f>
        <v>0</v>
      </c>
      <c r="F151" s="34">
        <f t="shared" si="42"/>
        <v>0</v>
      </c>
      <c r="G151" s="34">
        <f t="shared" ref="G151:K153" si="45">G156+G161+G166+G171+G176+G181+G186+G191+G196+G201+G206+G211</f>
        <v>0</v>
      </c>
      <c r="H151" s="34">
        <f t="shared" si="45"/>
        <v>0</v>
      </c>
      <c r="I151" s="70">
        <f t="shared" si="45"/>
        <v>0</v>
      </c>
      <c r="J151" s="34">
        <f t="shared" si="45"/>
        <v>0</v>
      </c>
      <c r="K151" s="34">
        <f t="shared" si="45"/>
        <v>0</v>
      </c>
      <c r="L151" s="132"/>
      <c r="M151" s="132"/>
      <c r="N151" s="5"/>
      <c r="O151" s="5"/>
    </row>
    <row r="152" spans="1:15" s="23" customFormat="1" ht="60" x14ac:dyDescent="0.2">
      <c r="A152" s="126"/>
      <c r="B152" s="127"/>
      <c r="C152" s="129"/>
      <c r="D152" s="58" t="s">
        <v>15</v>
      </c>
      <c r="E152" s="34">
        <f t="shared" si="44"/>
        <v>770562.3</v>
      </c>
      <c r="F152" s="34">
        <f t="shared" si="42"/>
        <v>4677646.7</v>
      </c>
      <c r="G152" s="34">
        <f t="shared" si="45"/>
        <v>950456.7</v>
      </c>
      <c r="H152" s="34">
        <f t="shared" si="45"/>
        <v>1008027</v>
      </c>
      <c r="I152" s="70">
        <f t="shared" si="45"/>
        <v>1007811</v>
      </c>
      <c r="J152" s="34">
        <f t="shared" si="45"/>
        <v>855676</v>
      </c>
      <c r="K152" s="34">
        <f t="shared" si="45"/>
        <v>855676</v>
      </c>
      <c r="L152" s="132"/>
      <c r="M152" s="132"/>
      <c r="N152" s="5"/>
      <c r="O152" s="5"/>
    </row>
    <row r="153" spans="1:15" s="23" customFormat="1" ht="30" x14ac:dyDescent="0.2">
      <c r="A153" s="126"/>
      <c r="B153" s="127"/>
      <c r="C153" s="130"/>
      <c r="D153" s="58" t="s">
        <v>23</v>
      </c>
      <c r="E153" s="34">
        <f t="shared" si="44"/>
        <v>0</v>
      </c>
      <c r="F153" s="34">
        <f t="shared" si="42"/>
        <v>0</v>
      </c>
      <c r="G153" s="34">
        <f t="shared" si="45"/>
        <v>0</v>
      </c>
      <c r="H153" s="34">
        <f t="shared" si="45"/>
        <v>0</v>
      </c>
      <c r="I153" s="70">
        <f t="shared" si="45"/>
        <v>0</v>
      </c>
      <c r="J153" s="34">
        <f t="shared" si="45"/>
        <v>0</v>
      </c>
      <c r="K153" s="34">
        <f t="shared" si="45"/>
        <v>0</v>
      </c>
      <c r="L153" s="133"/>
      <c r="M153" s="133"/>
      <c r="N153" s="5"/>
      <c r="O153" s="5"/>
    </row>
    <row r="154" spans="1:15" ht="15" x14ac:dyDescent="0.2">
      <c r="A154" s="166" t="s">
        <v>11</v>
      </c>
      <c r="B154" s="167" t="s">
        <v>144</v>
      </c>
      <c r="C154" s="128" t="s">
        <v>67</v>
      </c>
      <c r="D154" s="58" t="s">
        <v>1</v>
      </c>
      <c r="E154" s="34">
        <f>SUM(E155:E158)</f>
        <v>7934.3</v>
      </c>
      <c r="F154" s="34">
        <f t="shared" si="42"/>
        <v>24625.999999999996</v>
      </c>
      <c r="G154" s="34">
        <f>SUM(G155:G158)</f>
        <v>4232.8999999999996</v>
      </c>
      <c r="H154" s="34">
        <f>SUM(H155:H158)</f>
        <v>5876.9</v>
      </c>
      <c r="I154" s="70">
        <f>SUM(I155:I158)</f>
        <v>4950.9999999999991</v>
      </c>
      <c r="J154" s="34">
        <f>SUM(J155:J158)</f>
        <v>4782.5999999999995</v>
      </c>
      <c r="K154" s="34">
        <f>SUM(K155:K158)</f>
        <v>4782.5999999999995</v>
      </c>
      <c r="L154" s="131" t="s">
        <v>30</v>
      </c>
      <c r="M154" s="160"/>
    </row>
    <row r="155" spans="1:15" ht="45" x14ac:dyDescent="0.2">
      <c r="A155" s="166"/>
      <c r="B155" s="127"/>
      <c r="C155" s="129"/>
      <c r="D155" s="58" t="s">
        <v>0</v>
      </c>
      <c r="E155" s="34">
        <v>0</v>
      </c>
      <c r="F155" s="34">
        <f t="shared" si="42"/>
        <v>0</v>
      </c>
      <c r="G155" s="34">
        <v>0</v>
      </c>
      <c r="H155" s="34">
        <v>0</v>
      </c>
      <c r="I155" s="70">
        <v>0</v>
      </c>
      <c r="J155" s="34">
        <v>0</v>
      </c>
      <c r="K155" s="34">
        <v>0</v>
      </c>
      <c r="L155" s="132"/>
      <c r="M155" s="161"/>
    </row>
    <row r="156" spans="1:15" ht="60" x14ac:dyDescent="0.2">
      <c r="A156" s="166"/>
      <c r="B156" s="127"/>
      <c r="C156" s="129"/>
      <c r="D156" s="58" t="s">
        <v>6</v>
      </c>
      <c r="E156" s="34">
        <v>0</v>
      </c>
      <c r="F156" s="34">
        <f t="shared" si="42"/>
        <v>0</v>
      </c>
      <c r="G156" s="34">
        <v>0</v>
      </c>
      <c r="H156" s="34">
        <v>0</v>
      </c>
      <c r="I156" s="70">
        <v>0</v>
      </c>
      <c r="J156" s="34">
        <v>0</v>
      </c>
      <c r="K156" s="34">
        <v>0</v>
      </c>
      <c r="L156" s="132"/>
      <c r="M156" s="161"/>
    </row>
    <row r="157" spans="1:15" ht="60" x14ac:dyDescent="0.2">
      <c r="A157" s="166"/>
      <c r="B157" s="127"/>
      <c r="C157" s="129"/>
      <c r="D157" s="58" t="s">
        <v>15</v>
      </c>
      <c r="E157" s="34">
        <v>7934.3</v>
      </c>
      <c r="F157" s="34">
        <f t="shared" si="42"/>
        <v>24625.999999999996</v>
      </c>
      <c r="G157" s="34">
        <f>4232.9</f>
        <v>4232.8999999999996</v>
      </c>
      <c r="H157" s="34">
        <f>4483.9+1393</f>
        <v>5876.9</v>
      </c>
      <c r="I157" s="70">
        <f>4483.9+298.7+168.4</f>
        <v>4950.9999999999991</v>
      </c>
      <c r="J157" s="34">
        <f>4483.9+298.7</f>
        <v>4782.5999999999995</v>
      </c>
      <c r="K157" s="34">
        <f>4483.9+298.7</f>
        <v>4782.5999999999995</v>
      </c>
      <c r="L157" s="132"/>
      <c r="M157" s="161"/>
    </row>
    <row r="158" spans="1:15" ht="30" x14ac:dyDescent="0.2">
      <c r="A158" s="166"/>
      <c r="B158" s="127"/>
      <c r="C158" s="130"/>
      <c r="D158" s="58" t="s">
        <v>23</v>
      </c>
      <c r="E158" s="34">
        <v>0</v>
      </c>
      <c r="F158" s="34">
        <f t="shared" si="42"/>
        <v>0</v>
      </c>
      <c r="G158" s="34">
        <v>0</v>
      </c>
      <c r="H158" s="34">
        <v>0</v>
      </c>
      <c r="I158" s="70">
        <v>0</v>
      </c>
      <c r="J158" s="34">
        <v>0</v>
      </c>
      <c r="K158" s="34">
        <v>0</v>
      </c>
      <c r="L158" s="133"/>
      <c r="M158" s="162"/>
    </row>
    <row r="159" spans="1:15" ht="23.25" customHeight="1" x14ac:dyDescent="0.2">
      <c r="A159" s="126" t="s">
        <v>22</v>
      </c>
      <c r="B159" s="159" t="s">
        <v>145</v>
      </c>
      <c r="C159" s="128" t="s">
        <v>67</v>
      </c>
      <c r="D159" s="58" t="s">
        <v>1</v>
      </c>
      <c r="E159" s="34">
        <f>SUM(E160:E163)</f>
        <v>403153.4</v>
      </c>
      <c r="F159" s="34">
        <f t="shared" si="42"/>
        <v>2085460.6</v>
      </c>
      <c r="G159" s="34">
        <f>SUM(G160:G163)</f>
        <v>382206.2</v>
      </c>
      <c r="H159" s="34">
        <f>SUM(H160:H163)</f>
        <v>431898.6</v>
      </c>
      <c r="I159" s="70">
        <f>SUM(I160:I163)</f>
        <v>433266.6</v>
      </c>
      <c r="J159" s="34">
        <f>SUM(J160:J163)</f>
        <v>419044.6</v>
      </c>
      <c r="K159" s="34">
        <f>SUM(K160:K163)</f>
        <v>419044.6</v>
      </c>
      <c r="L159" s="131" t="s">
        <v>30</v>
      </c>
      <c r="M159" s="160"/>
    </row>
    <row r="160" spans="1:15" ht="45" x14ac:dyDescent="0.2">
      <c r="A160" s="126"/>
      <c r="B160" s="159"/>
      <c r="C160" s="129"/>
      <c r="D160" s="58" t="s">
        <v>0</v>
      </c>
      <c r="E160" s="34">
        <v>0</v>
      </c>
      <c r="F160" s="34">
        <f t="shared" si="42"/>
        <v>0</v>
      </c>
      <c r="G160" s="34">
        <v>0</v>
      </c>
      <c r="H160" s="34">
        <v>0</v>
      </c>
      <c r="I160" s="70">
        <v>0</v>
      </c>
      <c r="J160" s="34">
        <v>0</v>
      </c>
      <c r="K160" s="34">
        <v>0</v>
      </c>
      <c r="L160" s="132"/>
      <c r="M160" s="161"/>
    </row>
    <row r="161" spans="1:13" ht="60" x14ac:dyDescent="0.2">
      <c r="A161" s="126"/>
      <c r="B161" s="159"/>
      <c r="C161" s="129"/>
      <c r="D161" s="58" t="s">
        <v>6</v>
      </c>
      <c r="E161" s="34">
        <v>0</v>
      </c>
      <c r="F161" s="34">
        <f t="shared" si="42"/>
        <v>0</v>
      </c>
      <c r="G161" s="34">
        <v>0</v>
      </c>
      <c r="H161" s="34">
        <v>0</v>
      </c>
      <c r="I161" s="70">
        <v>0</v>
      </c>
      <c r="J161" s="34">
        <v>0</v>
      </c>
      <c r="K161" s="34">
        <v>0</v>
      </c>
      <c r="L161" s="132"/>
      <c r="M161" s="161"/>
    </row>
    <row r="162" spans="1:13" ht="60" x14ac:dyDescent="0.2">
      <c r="A162" s="126"/>
      <c r="B162" s="159"/>
      <c r="C162" s="129"/>
      <c r="D162" s="58" t="s">
        <v>15</v>
      </c>
      <c r="E162" s="34">
        <v>403153.4</v>
      </c>
      <c r="F162" s="34">
        <f t="shared" si="42"/>
        <v>2085460.6</v>
      </c>
      <c r="G162" s="34">
        <f>379695.4-100+1111.3-172.9+700-700-1287-413+1700-100+100-340-50-160-200-68-133-50-114-300-1500+50-9.1+1.4+3.1+4.6+500+8.4+100+100-80+100+35+100-300+3390+584</f>
        <v>382206.2</v>
      </c>
      <c r="H162" s="34">
        <f>378847+2250+101.5+472.5-200+5523.1+11225+1360+4114.5+3872+300+24033</f>
        <v>431898.6</v>
      </c>
      <c r="I162" s="70">
        <f>388926.5+26063.3+431.6-674.7-1644+1680.9+10553+7930</f>
        <v>433266.6</v>
      </c>
      <c r="J162" s="34">
        <f>389066.5+29978.1</f>
        <v>419044.6</v>
      </c>
      <c r="K162" s="34">
        <f>393013.3+26031.3</f>
        <v>419044.6</v>
      </c>
      <c r="L162" s="132"/>
      <c r="M162" s="161"/>
    </row>
    <row r="163" spans="1:13" ht="30" x14ac:dyDescent="0.2">
      <c r="A163" s="126"/>
      <c r="B163" s="159"/>
      <c r="C163" s="130"/>
      <c r="D163" s="58" t="s">
        <v>23</v>
      </c>
      <c r="E163" s="34">
        <v>0</v>
      </c>
      <c r="F163" s="34">
        <f t="shared" si="42"/>
        <v>0</v>
      </c>
      <c r="G163" s="34">
        <v>0</v>
      </c>
      <c r="H163" s="34">
        <v>0</v>
      </c>
      <c r="I163" s="70">
        <v>0</v>
      </c>
      <c r="J163" s="34">
        <v>0</v>
      </c>
      <c r="K163" s="34">
        <v>0</v>
      </c>
      <c r="L163" s="133"/>
      <c r="M163" s="162"/>
    </row>
    <row r="164" spans="1:13" ht="15" x14ac:dyDescent="0.2">
      <c r="A164" s="166" t="s">
        <v>25</v>
      </c>
      <c r="B164" s="167" t="s">
        <v>146</v>
      </c>
      <c r="C164" s="128" t="s">
        <v>67</v>
      </c>
      <c r="D164" s="58" t="s">
        <v>1</v>
      </c>
      <c r="E164" s="34">
        <f>SUM(E165:E168)</f>
        <v>0</v>
      </c>
      <c r="F164" s="34">
        <f t="shared" ref="F164:F173" si="46">SUM(G164:K164)</f>
        <v>0</v>
      </c>
      <c r="G164" s="34">
        <f>SUM(G165:G168)</f>
        <v>0</v>
      </c>
      <c r="H164" s="34">
        <f>SUM(H165:H168)</f>
        <v>0</v>
      </c>
      <c r="I164" s="70">
        <f>SUM(I165:I168)</f>
        <v>0</v>
      </c>
      <c r="J164" s="34">
        <f>SUM(J165:J168)</f>
        <v>0</v>
      </c>
      <c r="K164" s="34">
        <f>SUM(K165:K168)</f>
        <v>0</v>
      </c>
      <c r="L164" s="131" t="s">
        <v>30</v>
      </c>
      <c r="M164" s="160"/>
    </row>
    <row r="165" spans="1:13" ht="45" x14ac:dyDescent="0.2">
      <c r="A165" s="166"/>
      <c r="B165" s="127"/>
      <c r="C165" s="129"/>
      <c r="D165" s="58" t="s">
        <v>0</v>
      </c>
      <c r="E165" s="34">
        <v>0</v>
      </c>
      <c r="F165" s="34">
        <f t="shared" si="46"/>
        <v>0</v>
      </c>
      <c r="G165" s="34">
        <v>0</v>
      </c>
      <c r="H165" s="34">
        <v>0</v>
      </c>
      <c r="I165" s="70">
        <v>0</v>
      </c>
      <c r="J165" s="34">
        <v>0</v>
      </c>
      <c r="K165" s="34">
        <v>0</v>
      </c>
      <c r="L165" s="132"/>
      <c r="M165" s="161"/>
    </row>
    <row r="166" spans="1:13" ht="60" x14ac:dyDescent="0.2">
      <c r="A166" s="166"/>
      <c r="B166" s="127"/>
      <c r="C166" s="129"/>
      <c r="D166" s="58" t="s">
        <v>6</v>
      </c>
      <c r="E166" s="34">
        <v>0</v>
      </c>
      <c r="F166" s="34">
        <f t="shared" si="46"/>
        <v>0</v>
      </c>
      <c r="G166" s="34">
        <v>0</v>
      </c>
      <c r="H166" s="34">
        <v>0</v>
      </c>
      <c r="I166" s="70">
        <v>0</v>
      </c>
      <c r="J166" s="34">
        <v>0</v>
      </c>
      <c r="K166" s="34">
        <v>0</v>
      </c>
      <c r="L166" s="132"/>
      <c r="M166" s="161"/>
    </row>
    <row r="167" spans="1:13" ht="60" x14ac:dyDescent="0.2">
      <c r="A167" s="166"/>
      <c r="B167" s="127"/>
      <c r="C167" s="129"/>
      <c r="D167" s="58" t="s">
        <v>15</v>
      </c>
      <c r="E167" s="34">
        <v>0</v>
      </c>
      <c r="F167" s="34">
        <f t="shared" si="46"/>
        <v>0</v>
      </c>
      <c r="G167" s="34">
        <v>0</v>
      </c>
      <c r="H167" s="34">
        <v>0</v>
      </c>
      <c r="I167" s="70">
        <v>0</v>
      </c>
      <c r="J167" s="34">
        <v>0</v>
      </c>
      <c r="K167" s="34">
        <v>0</v>
      </c>
      <c r="L167" s="132"/>
      <c r="M167" s="161"/>
    </row>
    <row r="168" spans="1:13" ht="30" x14ac:dyDescent="0.2">
      <c r="A168" s="166"/>
      <c r="B168" s="127"/>
      <c r="C168" s="130"/>
      <c r="D168" s="58" t="s">
        <v>23</v>
      </c>
      <c r="E168" s="34">
        <v>0</v>
      </c>
      <c r="F168" s="34">
        <f t="shared" si="46"/>
        <v>0</v>
      </c>
      <c r="G168" s="34">
        <v>0</v>
      </c>
      <c r="H168" s="34">
        <v>0</v>
      </c>
      <c r="I168" s="70">
        <v>0</v>
      </c>
      <c r="J168" s="34">
        <v>0</v>
      </c>
      <c r="K168" s="34">
        <v>0</v>
      </c>
      <c r="L168" s="133"/>
      <c r="M168" s="162"/>
    </row>
    <row r="169" spans="1:13" ht="23.25" customHeight="1" x14ac:dyDescent="0.2">
      <c r="A169" s="126" t="s">
        <v>58</v>
      </c>
      <c r="B169" s="159" t="s">
        <v>147</v>
      </c>
      <c r="C169" s="128" t="s">
        <v>67</v>
      </c>
      <c r="D169" s="58" t="s">
        <v>1</v>
      </c>
      <c r="E169" s="34">
        <f>SUM(E170:E173)</f>
        <v>0</v>
      </c>
      <c r="F169" s="34">
        <f t="shared" si="46"/>
        <v>0</v>
      </c>
      <c r="G169" s="34">
        <f>SUM(G170:G173)</f>
        <v>0</v>
      </c>
      <c r="H169" s="34">
        <f>SUM(H170:H173)</f>
        <v>0</v>
      </c>
      <c r="I169" s="70">
        <f>SUM(I170:I173)</f>
        <v>0</v>
      </c>
      <c r="J169" s="34">
        <f>SUM(J170:J173)</f>
        <v>0</v>
      </c>
      <c r="K169" s="34">
        <f>SUM(K170:K173)</f>
        <v>0</v>
      </c>
      <c r="L169" s="131" t="s">
        <v>30</v>
      </c>
      <c r="M169" s="160"/>
    </row>
    <row r="170" spans="1:13" ht="45" x14ac:dyDescent="0.2">
      <c r="A170" s="126"/>
      <c r="B170" s="159"/>
      <c r="C170" s="129"/>
      <c r="D170" s="58" t="s">
        <v>0</v>
      </c>
      <c r="E170" s="34">
        <v>0</v>
      </c>
      <c r="F170" s="34">
        <f t="shared" si="46"/>
        <v>0</v>
      </c>
      <c r="G170" s="34">
        <v>0</v>
      </c>
      <c r="H170" s="34">
        <v>0</v>
      </c>
      <c r="I170" s="70">
        <v>0</v>
      </c>
      <c r="J170" s="34">
        <v>0</v>
      </c>
      <c r="K170" s="34">
        <v>0</v>
      </c>
      <c r="L170" s="132"/>
      <c r="M170" s="161"/>
    </row>
    <row r="171" spans="1:13" ht="60" x14ac:dyDescent="0.2">
      <c r="A171" s="126"/>
      <c r="B171" s="159"/>
      <c r="C171" s="129"/>
      <c r="D171" s="58" t="s">
        <v>6</v>
      </c>
      <c r="E171" s="34">
        <v>0</v>
      </c>
      <c r="F171" s="34">
        <f t="shared" si="46"/>
        <v>0</v>
      </c>
      <c r="G171" s="34">
        <v>0</v>
      </c>
      <c r="H171" s="34">
        <v>0</v>
      </c>
      <c r="I171" s="70">
        <v>0</v>
      </c>
      <c r="J171" s="34">
        <v>0</v>
      </c>
      <c r="K171" s="34">
        <v>0</v>
      </c>
      <c r="L171" s="132"/>
      <c r="M171" s="161"/>
    </row>
    <row r="172" spans="1:13" ht="60" x14ac:dyDescent="0.2">
      <c r="A172" s="126"/>
      <c r="B172" s="159"/>
      <c r="C172" s="129"/>
      <c r="D172" s="58" t="s">
        <v>15</v>
      </c>
      <c r="E172" s="34">
        <v>0</v>
      </c>
      <c r="F172" s="34">
        <f t="shared" si="46"/>
        <v>0</v>
      </c>
      <c r="G172" s="34">
        <v>0</v>
      </c>
      <c r="H172" s="34">
        <v>0</v>
      </c>
      <c r="I172" s="70">
        <v>0</v>
      </c>
      <c r="J172" s="34">
        <v>0</v>
      </c>
      <c r="K172" s="34">
        <v>0</v>
      </c>
      <c r="L172" s="132"/>
      <c r="M172" s="161"/>
    </row>
    <row r="173" spans="1:13" ht="30" x14ac:dyDescent="0.2">
      <c r="A173" s="126"/>
      <c r="B173" s="159"/>
      <c r="C173" s="130"/>
      <c r="D173" s="58" t="s">
        <v>23</v>
      </c>
      <c r="E173" s="34">
        <v>0</v>
      </c>
      <c r="F173" s="34">
        <f t="shared" si="46"/>
        <v>0</v>
      </c>
      <c r="G173" s="34">
        <v>0</v>
      </c>
      <c r="H173" s="34">
        <v>0</v>
      </c>
      <c r="I173" s="70">
        <v>0</v>
      </c>
      <c r="J173" s="34">
        <v>0</v>
      </c>
      <c r="K173" s="34">
        <v>0</v>
      </c>
      <c r="L173" s="133"/>
      <c r="M173" s="162"/>
    </row>
    <row r="174" spans="1:13" ht="15" customHeight="1" x14ac:dyDescent="0.2">
      <c r="A174" s="128" t="s">
        <v>59</v>
      </c>
      <c r="B174" s="171" t="s">
        <v>148</v>
      </c>
      <c r="C174" s="128" t="s">
        <v>67</v>
      </c>
      <c r="D174" s="58" t="s">
        <v>1</v>
      </c>
      <c r="E174" s="34">
        <f>SUM(E175:E178)</f>
        <v>31300</v>
      </c>
      <c r="F174" s="34">
        <f t="shared" ref="F174:F178" si="47">SUM(G174:K174)</f>
        <v>177473</v>
      </c>
      <c r="G174" s="34">
        <f>SUM(G175:G178)</f>
        <v>34000</v>
      </c>
      <c r="H174" s="34">
        <f>SUM(H175:H178)</f>
        <v>34660</v>
      </c>
      <c r="I174" s="70">
        <f>SUM(I175:I178)</f>
        <v>36271</v>
      </c>
      <c r="J174" s="34">
        <f>SUM(J175:J178)</f>
        <v>36271</v>
      </c>
      <c r="K174" s="34">
        <f>SUM(K175:K178)</f>
        <v>36271</v>
      </c>
      <c r="L174" s="131" t="s">
        <v>66</v>
      </c>
      <c r="M174" s="160"/>
    </row>
    <row r="175" spans="1:13" ht="45" x14ac:dyDescent="0.2">
      <c r="A175" s="129"/>
      <c r="B175" s="172"/>
      <c r="C175" s="129"/>
      <c r="D175" s="58" t="s">
        <v>0</v>
      </c>
      <c r="E175" s="34">
        <v>0</v>
      </c>
      <c r="F175" s="34">
        <f t="shared" si="47"/>
        <v>0</v>
      </c>
      <c r="G175" s="34">
        <v>0</v>
      </c>
      <c r="H175" s="34">
        <v>0</v>
      </c>
      <c r="I175" s="70">
        <v>0</v>
      </c>
      <c r="J175" s="34">
        <v>0</v>
      </c>
      <c r="K175" s="34">
        <v>0</v>
      </c>
      <c r="L175" s="132"/>
      <c r="M175" s="161"/>
    </row>
    <row r="176" spans="1:13" ht="60" x14ac:dyDescent="0.2">
      <c r="A176" s="129"/>
      <c r="B176" s="172"/>
      <c r="C176" s="129"/>
      <c r="D176" s="58" t="s">
        <v>6</v>
      </c>
      <c r="E176" s="34">
        <v>0</v>
      </c>
      <c r="F176" s="34">
        <f t="shared" si="47"/>
        <v>0</v>
      </c>
      <c r="G176" s="34">
        <v>0</v>
      </c>
      <c r="H176" s="34">
        <v>0</v>
      </c>
      <c r="I176" s="70">
        <v>0</v>
      </c>
      <c r="J176" s="34">
        <v>0</v>
      </c>
      <c r="K176" s="34">
        <v>0</v>
      </c>
      <c r="L176" s="132"/>
      <c r="M176" s="161"/>
    </row>
    <row r="177" spans="1:13" ht="60" x14ac:dyDescent="0.2">
      <c r="A177" s="129"/>
      <c r="B177" s="172"/>
      <c r="C177" s="129"/>
      <c r="D177" s="58" t="s">
        <v>15</v>
      </c>
      <c r="E177" s="34">
        <v>31300</v>
      </c>
      <c r="F177" s="34">
        <f t="shared" si="47"/>
        <v>177473</v>
      </c>
      <c r="G177" s="34">
        <v>34000</v>
      </c>
      <c r="H177" s="34">
        <f>34014.4+185.6+460</f>
        <v>34660</v>
      </c>
      <c r="I177" s="70">
        <f>34200+2071</f>
        <v>36271</v>
      </c>
      <c r="J177" s="34">
        <f>34200+2071</f>
        <v>36271</v>
      </c>
      <c r="K177" s="34">
        <f>34014.4+2256.6</f>
        <v>36271</v>
      </c>
      <c r="L177" s="132"/>
      <c r="M177" s="161"/>
    </row>
    <row r="178" spans="1:13" ht="30" x14ac:dyDescent="0.2">
      <c r="A178" s="130"/>
      <c r="B178" s="173"/>
      <c r="C178" s="130"/>
      <c r="D178" s="58" t="s">
        <v>23</v>
      </c>
      <c r="E178" s="34">
        <v>0</v>
      </c>
      <c r="F178" s="34">
        <f t="shared" si="47"/>
        <v>0</v>
      </c>
      <c r="G178" s="34">
        <v>0</v>
      </c>
      <c r="H178" s="34">
        <v>0</v>
      </c>
      <c r="I178" s="70">
        <v>0</v>
      </c>
      <c r="J178" s="34">
        <v>0</v>
      </c>
      <c r="K178" s="34">
        <v>0</v>
      </c>
      <c r="L178" s="133"/>
      <c r="M178" s="162"/>
    </row>
    <row r="179" spans="1:13" ht="23.25" customHeight="1" x14ac:dyDescent="0.2">
      <c r="A179" s="126" t="s">
        <v>60</v>
      </c>
      <c r="B179" s="159" t="s">
        <v>149</v>
      </c>
      <c r="C179" s="128" t="s">
        <v>67</v>
      </c>
      <c r="D179" s="58" t="s">
        <v>1</v>
      </c>
      <c r="E179" s="34">
        <f>SUM(E180:E183)</f>
        <v>71455</v>
      </c>
      <c r="F179" s="34">
        <f t="shared" ref="F179:F188" si="48">SUM(G179:K179)</f>
        <v>443336.5</v>
      </c>
      <c r="G179" s="34">
        <f>SUM(G180:G183)</f>
        <v>75492.5</v>
      </c>
      <c r="H179" s="34">
        <f>SUM(H180:H183)</f>
        <v>93360.7</v>
      </c>
      <c r="I179" s="70">
        <f>SUM(I180:I183)</f>
        <v>94934.5</v>
      </c>
      <c r="J179" s="34">
        <f>SUM(J180:J183)</f>
        <v>89774.399999999994</v>
      </c>
      <c r="K179" s="34">
        <f>SUM(K180:K183)</f>
        <v>89774.399999999994</v>
      </c>
      <c r="L179" s="131" t="s">
        <v>30</v>
      </c>
      <c r="M179" s="160"/>
    </row>
    <row r="180" spans="1:13" ht="45" x14ac:dyDescent="0.2">
      <c r="A180" s="126"/>
      <c r="B180" s="159"/>
      <c r="C180" s="129"/>
      <c r="D180" s="58" t="s">
        <v>0</v>
      </c>
      <c r="E180" s="34">
        <v>0</v>
      </c>
      <c r="F180" s="34">
        <f t="shared" si="48"/>
        <v>0</v>
      </c>
      <c r="G180" s="34">
        <v>0</v>
      </c>
      <c r="H180" s="34">
        <v>0</v>
      </c>
      <c r="I180" s="70">
        <v>0</v>
      </c>
      <c r="J180" s="34">
        <v>0</v>
      </c>
      <c r="K180" s="34">
        <v>0</v>
      </c>
      <c r="L180" s="132"/>
      <c r="M180" s="161"/>
    </row>
    <row r="181" spans="1:13" ht="60" x14ac:dyDescent="0.2">
      <c r="A181" s="126"/>
      <c r="B181" s="159"/>
      <c r="C181" s="129"/>
      <c r="D181" s="58" t="s">
        <v>6</v>
      </c>
      <c r="E181" s="34">
        <v>0</v>
      </c>
      <c r="F181" s="34">
        <f t="shared" si="48"/>
        <v>0</v>
      </c>
      <c r="G181" s="34">
        <v>0</v>
      </c>
      <c r="H181" s="34">
        <v>0</v>
      </c>
      <c r="I181" s="70">
        <v>0</v>
      </c>
      <c r="J181" s="34">
        <v>0</v>
      </c>
      <c r="K181" s="34">
        <v>0</v>
      </c>
      <c r="L181" s="132"/>
      <c r="M181" s="161"/>
    </row>
    <row r="182" spans="1:13" ht="60" x14ac:dyDescent="0.2">
      <c r="A182" s="126"/>
      <c r="B182" s="159"/>
      <c r="C182" s="129"/>
      <c r="D182" s="58" t="s">
        <v>15</v>
      </c>
      <c r="E182" s="34">
        <v>71455</v>
      </c>
      <c r="F182" s="34">
        <f t="shared" si="48"/>
        <v>443336.5</v>
      </c>
      <c r="G182" s="34">
        <f>75942.5-450</f>
        <v>75492.5</v>
      </c>
      <c r="H182" s="34">
        <f>90314.2+2465.1+581.4</f>
        <v>93360.7</v>
      </c>
      <c r="I182" s="70">
        <f>80314.2+9460.2+4992.1+168</f>
        <v>94934.5</v>
      </c>
      <c r="J182" s="34">
        <f>80314.2+9460.2</f>
        <v>89774.399999999994</v>
      </c>
      <c r="K182" s="34">
        <f>75942.5+13831.9</f>
        <v>89774.399999999994</v>
      </c>
      <c r="L182" s="132"/>
      <c r="M182" s="161"/>
    </row>
    <row r="183" spans="1:13" ht="30" x14ac:dyDescent="0.2">
      <c r="A183" s="126"/>
      <c r="B183" s="159"/>
      <c r="C183" s="130"/>
      <c r="D183" s="58" t="s">
        <v>23</v>
      </c>
      <c r="E183" s="34">
        <v>0</v>
      </c>
      <c r="F183" s="34">
        <f t="shared" si="48"/>
        <v>0</v>
      </c>
      <c r="G183" s="34">
        <v>0</v>
      </c>
      <c r="H183" s="34">
        <v>0</v>
      </c>
      <c r="I183" s="70">
        <v>0</v>
      </c>
      <c r="J183" s="34">
        <v>0</v>
      </c>
      <c r="K183" s="34">
        <v>0</v>
      </c>
      <c r="L183" s="133"/>
      <c r="M183" s="162"/>
    </row>
    <row r="184" spans="1:13" ht="15" x14ac:dyDescent="0.2">
      <c r="A184" s="126" t="s">
        <v>61</v>
      </c>
      <c r="B184" s="127" t="s">
        <v>150</v>
      </c>
      <c r="C184" s="128" t="s">
        <v>67</v>
      </c>
      <c r="D184" s="58" t="s">
        <v>1</v>
      </c>
      <c r="E184" s="34">
        <f>SUM(E185:E188)</f>
        <v>170531.8</v>
      </c>
      <c r="F184" s="34">
        <f t="shared" si="48"/>
        <v>1393842.7000000002</v>
      </c>
      <c r="G184" s="34">
        <f>SUM(G185:G188)</f>
        <v>221693.3</v>
      </c>
      <c r="H184" s="34">
        <f>SUM(H185:H188)</f>
        <v>282697.90000000002</v>
      </c>
      <c r="I184" s="70">
        <f>SUM(I185:I188)</f>
        <v>311314.70000000007</v>
      </c>
      <c r="J184" s="34">
        <f>SUM(J185:J188)</f>
        <v>289068.40000000002</v>
      </c>
      <c r="K184" s="34">
        <f>SUM(K185:K188)</f>
        <v>289068.40000000002</v>
      </c>
      <c r="L184" s="131" t="s">
        <v>30</v>
      </c>
      <c r="M184" s="160"/>
    </row>
    <row r="185" spans="1:13" ht="45" x14ac:dyDescent="0.2">
      <c r="A185" s="126"/>
      <c r="B185" s="127"/>
      <c r="C185" s="129"/>
      <c r="D185" s="58" t="s">
        <v>0</v>
      </c>
      <c r="E185" s="34">
        <v>0</v>
      </c>
      <c r="F185" s="34">
        <f t="shared" si="48"/>
        <v>0</v>
      </c>
      <c r="G185" s="34">
        <v>0</v>
      </c>
      <c r="H185" s="34">
        <v>0</v>
      </c>
      <c r="I185" s="70">
        <v>0</v>
      </c>
      <c r="J185" s="34">
        <v>0</v>
      </c>
      <c r="K185" s="34">
        <v>0</v>
      </c>
      <c r="L185" s="132"/>
      <c r="M185" s="161"/>
    </row>
    <row r="186" spans="1:13" ht="60" x14ac:dyDescent="0.2">
      <c r="A186" s="126"/>
      <c r="B186" s="127"/>
      <c r="C186" s="129"/>
      <c r="D186" s="58" t="s">
        <v>6</v>
      </c>
      <c r="E186" s="34">
        <v>0</v>
      </c>
      <c r="F186" s="34">
        <f t="shared" si="48"/>
        <v>0</v>
      </c>
      <c r="G186" s="34">
        <v>0</v>
      </c>
      <c r="H186" s="34">
        <v>0</v>
      </c>
      <c r="I186" s="70">
        <v>0</v>
      </c>
      <c r="J186" s="34">
        <v>0</v>
      </c>
      <c r="K186" s="34">
        <v>0</v>
      </c>
      <c r="L186" s="132"/>
      <c r="M186" s="161"/>
    </row>
    <row r="187" spans="1:13" ht="60" x14ac:dyDescent="0.2">
      <c r="A187" s="126"/>
      <c r="B187" s="127"/>
      <c r="C187" s="129"/>
      <c r="D187" s="58" t="s">
        <v>15</v>
      </c>
      <c r="E187" s="34">
        <v>170531.8</v>
      </c>
      <c r="F187" s="34">
        <f t="shared" si="48"/>
        <v>1393842.7000000002</v>
      </c>
      <c r="G187" s="34">
        <f>23290+9463.4+142787.1+57079+3940-5321+500-1305-738.2-7235+600-1367</f>
        <v>221693.3</v>
      </c>
      <c r="H187" s="34">
        <f>23290+9735+145450+82141.6+2990+6165.4+12574.2+1048.4+1309-2214+208.3</f>
        <v>282697.90000000002</v>
      </c>
      <c r="I187" s="70">
        <f>256296.4+42475+7300.4+2664+1821+1500-742.1</f>
        <v>311314.70000000007</v>
      </c>
      <c r="J187" s="34">
        <f>256296.4+32772</f>
        <v>289068.40000000002</v>
      </c>
      <c r="K187" s="34">
        <f>178475+110593.4</f>
        <v>289068.40000000002</v>
      </c>
      <c r="L187" s="132"/>
      <c r="M187" s="161"/>
    </row>
    <row r="188" spans="1:13" ht="30" x14ac:dyDescent="0.2">
      <c r="A188" s="126"/>
      <c r="B188" s="127"/>
      <c r="C188" s="130"/>
      <c r="D188" s="58" t="s">
        <v>23</v>
      </c>
      <c r="E188" s="34">
        <v>0</v>
      </c>
      <c r="F188" s="34">
        <f t="shared" si="48"/>
        <v>0</v>
      </c>
      <c r="G188" s="34">
        <v>0</v>
      </c>
      <c r="H188" s="34">
        <v>0</v>
      </c>
      <c r="I188" s="70">
        <v>0</v>
      </c>
      <c r="J188" s="34">
        <v>0</v>
      </c>
      <c r="K188" s="34">
        <v>0</v>
      </c>
      <c r="L188" s="133"/>
      <c r="M188" s="162"/>
    </row>
    <row r="189" spans="1:13" ht="15" x14ac:dyDescent="0.2">
      <c r="A189" s="126" t="s">
        <v>62</v>
      </c>
      <c r="B189" s="127" t="s">
        <v>151</v>
      </c>
      <c r="C189" s="128" t="s">
        <v>67</v>
      </c>
      <c r="D189" s="58" t="s">
        <v>1</v>
      </c>
      <c r="E189" s="34">
        <f>SUM(E190:E193)</f>
        <v>0</v>
      </c>
      <c r="F189" s="34">
        <f t="shared" ref="F189:F193" si="49">SUM(G189:K189)</f>
        <v>1673</v>
      </c>
      <c r="G189" s="34">
        <f>SUM(G190:G193)</f>
        <v>390</v>
      </c>
      <c r="H189" s="34">
        <f>SUM(H190:H193)</f>
        <v>303</v>
      </c>
      <c r="I189" s="70">
        <f>SUM(I190:I193)</f>
        <v>320</v>
      </c>
      <c r="J189" s="34">
        <f>SUM(J190:J193)</f>
        <v>330</v>
      </c>
      <c r="K189" s="34">
        <f>SUM(K190:K193)</f>
        <v>330</v>
      </c>
      <c r="L189" s="131" t="s">
        <v>30</v>
      </c>
      <c r="M189" s="131"/>
    </row>
    <row r="190" spans="1:13" ht="45" x14ac:dyDescent="0.2">
      <c r="A190" s="126"/>
      <c r="B190" s="127"/>
      <c r="C190" s="129"/>
      <c r="D190" s="58" t="s">
        <v>0</v>
      </c>
      <c r="E190" s="34">
        <v>0</v>
      </c>
      <c r="F190" s="34">
        <f t="shared" si="49"/>
        <v>0</v>
      </c>
      <c r="G190" s="34">
        <v>0</v>
      </c>
      <c r="H190" s="34">
        <v>0</v>
      </c>
      <c r="I190" s="70">
        <v>0</v>
      </c>
      <c r="J190" s="34">
        <v>0</v>
      </c>
      <c r="K190" s="34">
        <v>0</v>
      </c>
      <c r="L190" s="132"/>
      <c r="M190" s="132"/>
    </row>
    <row r="191" spans="1:13" ht="60" x14ac:dyDescent="0.2">
      <c r="A191" s="126"/>
      <c r="B191" s="127"/>
      <c r="C191" s="129"/>
      <c r="D191" s="58" t="s">
        <v>6</v>
      </c>
      <c r="E191" s="34">
        <v>0</v>
      </c>
      <c r="F191" s="34">
        <f t="shared" si="49"/>
        <v>0</v>
      </c>
      <c r="G191" s="34">
        <v>0</v>
      </c>
      <c r="H191" s="34">
        <v>0</v>
      </c>
      <c r="I191" s="70">
        <v>0</v>
      </c>
      <c r="J191" s="34">
        <v>0</v>
      </c>
      <c r="K191" s="34">
        <v>0</v>
      </c>
      <c r="L191" s="132"/>
      <c r="M191" s="132"/>
    </row>
    <row r="192" spans="1:13" ht="60" x14ac:dyDescent="0.2">
      <c r="A192" s="126"/>
      <c r="B192" s="127"/>
      <c r="C192" s="129"/>
      <c r="D192" s="58" t="s">
        <v>15</v>
      </c>
      <c r="E192" s="34">
        <v>0</v>
      </c>
      <c r="F192" s="34">
        <f t="shared" si="49"/>
        <v>1673</v>
      </c>
      <c r="G192" s="34">
        <f>350+40</f>
        <v>390</v>
      </c>
      <c r="H192" s="34">
        <f>220+83</f>
        <v>303</v>
      </c>
      <c r="I192" s="70">
        <f>220+100</f>
        <v>320</v>
      </c>
      <c r="J192" s="34">
        <f>220+110</f>
        <v>330</v>
      </c>
      <c r="K192" s="34">
        <f>220+110</f>
        <v>330</v>
      </c>
      <c r="L192" s="132"/>
      <c r="M192" s="132"/>
    </row>
    <row r="193" spans="1:13" ht="30" x14ac:dyDescent="0.2">
      <c r="A193" s="126"/>
      <c r="B193" s="127"/>
      <c r="C193" s="130"/>
      <c r="D193" s="58" t="s">
        <v>23</v>
      </c>
      <c r="E193" s="34">
        <v>0</v>
      </c>
      <c r="F193" s="34">
        <f t="shared" si="49"/>
        <v>0</v>
      </c>
      <c r="G193" s="34">
        <v>0</v>
      </c>
      <c r="H193" s="34">
        <v>0</v>
      </c>
      <c r="I193" s="70">
        <v>0</v>
      </c>
      <c r="J193" s="34">
        <v>0</v>
      </c>
      <c r="K193" s="34">
        <v>0</v>
      </c>
      <c r="L193" s="133"/>
      <c r="M193" s="133"/>
    </row>
    <row r="194" spans="1:13" ht="15" x14ac:dyDescent="0.2">
      <c r="A194" s="166" t="s">
        <v>63</v>
      </c>
      <c r="B194" s="167" t="s">
        <v>152</v>
      </c>
      <c r="C194" s="128" t="s">
        <v>67</v>
      </c>
      <c r="D194" s="58" t="s">
        <v>1</v>
      </c>
      <c r="E194" s="34">
        <f>SUM(E195:E198)</f>
        <v>72050</v>
      </c>
      <c r="F194" s="34">
        <f t="shared" ref="F194:F208" si="50">SUM(G194:K194)</f>
        <v>474191.89999999997</v>
      </c>
      <c r="G194" s="34">
        <f>SUM(G195:G198)</f>
        <v>219213.8</v>
      </c>
      <c r="H194" s="34">
        <f>SUM(H195:H198)</f>
        <v>146479.9</v>
      </c>
      <c r="I194" s="70">
        <f>SUM(I195:I198)</f>
        <v>108498.2</v>
      </c>
      <c r="J194" s="34">
        <f>SUM(J195:J198)</f>
        <v>0</v>
      </c>
      <c r="K194" s="34">
        <f>SUM(K195:K198)</f>
        <v>0</v>
      </c>
      <c r="L194" s="131" t="s">
        <v>30</v>
      </c>
      <c r="M194" s="160"/>
    </row>
    <row r="195" spans="1:13" ht="45" x14ac:dyDescent="0.2">
      <c r="A195" s="166"/>
      <c r="B195" s="127"/>
      <c r="C195" s="129"/>
      <c r="D195" s="58" t="s">
        <v>0</v>
      </c>
      <c r="E195" s="34">
        <v>0</v>
      </c>
      <c r="F195" s="34">
        <f t="shared" si="50"/>
        <v>0</v>
      </c>
      <c r="G195" s="34">
        <v>0</v>
      </c>
      <c r="H195" s="34">
        <v>0</v>
      </c>
      <c r="I195" s="70">
        <v>0</v>
      </c>
      <c r="J195" s="34">
        <v>0</v>
      </c>
      <c r="K195" s="34">
        <v>0</v>
      </c>
      <c r="L195" s="132"/>
      <c r="M195" s="161"/>
    </row>
    <row r="196" spans="1:13" ht="60" x14ac:dyDescent="0.2">
      <c r="A196" s="166"/>
      <c r="B196" s="127"/>
      <c r="C196" s="129"/>
      <c r="D196" s="58" t="s">
        <v>6</v>
      </c>
      <c r="E196" s="34">
        <v>0</v>
      </c>
      <c r="F196" s="34">
        <f t="shared" si="50"/>
        <v>0</v>
      </c>
      <c r="G196" s="34">
        <v>0</v>
      </c>
      <c r="H196" s="34">
        <v>0</v>
      </c>
      <c r="I196" s="70">
        <v>0</v>
      </c>
      <c r="J196" s="34">
        <v>0</v>
      </c>
      <c r="K196" s="34">
        <v>0</v>
      </c>
      <c r="L196" s="132"/>
      <c r="M196" s="161"/>
    </row>
    <row r="197" spans="1:13" ht="60" x14ac:dyDescent="0.2">
      <c r="A197" s="166"/>
      <c r="B197" s="127"/>
      <c r="C197" s="129"/>
      <c r="D197" s="58" t="s">
        <v>15</v>
      </c>
      <c r="E197" s="34">
        <v>72050</v>
      </c>
      <c r="F197" s="34">
        <f t="shared" si="50"/>
        <v>474191.89999999997</v>
      </c>
      <c r="G197" s="34">
        <f>108135-10335+1339.9+2483.5+3500+5512.5+1089.9+15000+92488</f>
        <v>219213.8</v>
      </c>
      <c r="H197" s="34">
        <f>69295+5001+31278-1665.5+63301.5-31066.2+5736.1+4600</f>
        <v>146479.9</v>
      </c>
      <c r="I197" s="70">
        <f>108498.2</f>
        <v>108498.2</v>
      </c>
      <c r="J197" s="34">
        <v>0</v>
      </c>
      <c r="K197" s="34">
        <v>0</v>
      </c>
      <c r="L197" s="132"/>
      <c r="M197" s="161"/>
    </row>
    <row r="198" spans="1:13" ht="30" x14ac:dyDescent="0.2">
      <c r="A198" s="166"/>
      <c r="B198" s="127"/>
      <c r="C198" s="130"/>
      <c r="D198" s="58" t="s">
        <v>23</v>
      </c>
      <c r="E198" s="34">
        <v>0</v>
      </c>
      <c r="F198" s="34">
        <f t="shared" si="50"/>
        <v>0</v>
      </c>
      <c r="G198" s="34">
        <v>0</v>
      </c>
      <c r="H198" s="34">
        <v>0</v>
      </c>
      <c r="I198" s="70">
        <v>0</v>
      </c>
      <c r="J198" s="34">
        <v>0</v>
      </c>
      <c r="K198" s="34">
        <v>0</v>
      </c>
      <c r="L198" s="133"/>
      <c r="M198" s="162"/>
    </row>
    <row r="199" spans="1:13" ht="23.25" customHeight="1" x14ac:dyDescent="0.2">
      <c r="A199" s="126" t="s">
        <v>64</v>
      </c>
      <c r="B199" s="159" t="s">
        <v>153</v>
      </c>
      <c r="C199" s="128" t="s">
        <v>67</v>
      </c>
      <c r="D199" s="58" t="s">
        <v>1</v>
      </c>
      <c r="E199" s="34">
        <f>SUM(E200:E203)</f>
        <v>633</v>
      </c>
      <c r="F199" s="34">
        <f t="shared" si="50"/>
        <v>1530</v>
      </c>
      <c r="G199" s="34">
        <f>SUM(G200:G203)</f>
        <v>730</v>
      </c>
      <c r="H199" s="34">
        <f>SUM(H200:H203)</f>
        <v>0</v>
      </c>
      <c r="I199" s="70">
        <f>SUM(I200:I203)</f>
        <v>800</v>
      </c>
      <c r="J199" s="34">
        <f>SUM(J200:J203)</f>
        <v>0</v>
      </c>
      <c r="K199" s="34">
        <f>SUM(K200:K203)</f>
        <v>0</v>
      </c>
      <c r="L199" s="131" t="s">
        <v>30</v>
      </c>
      <c r="M199" s="160"/>
    </row>
    <row r="200" spans="1:13" ht="45" x14ac:dyDescent="0.2">
      <c r="A200" s="126"/>
      <c r="B200" s="159"/>
      <c r="C200" s="129"/>
      <c r="D200" s="58" t="s">
        <v>0</v>
      </c>
      <c r="E200" s="34">
        <v>0</v>
      </c>
      <c r="F200" s="34">
        <f t="shared" si="50"/>
        <v>0</v>
      </c>
      <c r="G200" s="34">
        <v>0</v>
      </c>
      <c r="H200" s="34">
        <v>0</v>
      </c>
      <c r="I200" s="70">
        <v>0</v>
      </c>
      <c r="J200" s="34">
        <v>0</v>
      </c>
      <c r="K200" s="34">
        <v>0</v>
      </c>
      <c r="L200" s="132"/>
      <c r="M200" s="161"/>
    </row>
    <row r="201" spans="1:13" ht="60" x14ac:dyDescent="0.2">
      <c r="A201" s="126"/>
      <c r="B201" s="159"/>
      <c r="C201" s="129"/>
      <c r="D201" s="58" t="s">
        <v>6</v>
      </c>
      <c r="E201" s="34">
        <v>0</v>
      </c>
      <c r="F201" s="34">
        <f t="shared" si="50"/>
        <v>0</v>
      </c>
      <c r="G201" s="34">
        <v>0</v>
      </c>
      <c r="H201" s="34">
        <v>0</v>
      </c>
      <c r="I201" s="70">
        <v>0</v>
      </c>
      <c r="J201" s="34">
        <v>0</v>
      </c>
      <c r="K201" s="34">
        <v>0</v>
      </c>
      <c r="L201" s="132"/>
      <c r="M201" s="161"/>
    </row>
    <row r="202" spans="1:13" ht="60" x14ac:dyDescent="0.2">
      <c r="A202" s="126"/>
      <c r="B202" s="159"/>
      <c r="C202" s="129"/>
      <c r="D202" s="58" t="s">
        <v>15</v>
      </c>
      <c r="E202" s="34">
        <v>633</v>
      </c>
      <c r="F202" s="34">
        <f t="shared" si="50"/>
        <v>1530</v>
      </c>
      <c r="G202" s="34">
        <f>650+80</f>
        <v>730</v>
      </c>
      <c r="H202" s="34">
        <f>800-800</f>
        <v>0</v>
      </c>
      <c r="I202" s="70">
        <f>800</f>
        <v>800</v>
      </c>
      <c r="J202" s="34">
        <v>0</v>
      </c>
      <c r="K202" s="34">
        <v>0</v>
      </c>
      <c r="L202" s="132"/>
      <c r="M202" s="161"/>
    </row>
    <row r="203" spans="1:13" ht="30" x14ac:dyDescent="0.2">
      <c r="A203" s="126"/>
      <c r="B203" s="159"/>
      <c r="C203" s="130"/>
      <c r="D203" s="58" t="s">
        <v>23</v>
      </c>
      <c r="E203" s="34">
        <v>0</v>
      </c>
      <c r="F203" s="34">
        <f t="shared" si="50"/>
        <v>0</v>
      </c>
      <c r="G203" s="34">
        <v>0</v>
      </c>
      <c r="H203" s="34">
        <v>0</v>
      </c>
      <c r="I203" s="70">
        <v>0</v>
      </c>
      <c r="J203" s="34">
        <v>0</v>
      </c>
      <c r="K203" s="34">
        <v>0</v>
      </c>
      <c r="L203" s="133"/>
      <c r="M203" s="162"/>
    </row>
    <row r="204" spans="1:13" ht="15" x14ac:dyDescent="0.2">
      <c r="A204" s="126" t="s">
        <v>65</v>
      </c>
      <c r="B204" s="127" t="s">
        <v>154</v>
      </c>
      <c r="C204" s="128" t="s">
        <v>67</v>
      </c>
      <c r="D204" s="58" t="s">
        <v>1</v>
      </c>
      <c r="E204" s="34">
        <f>SUM(E205:E208)</f>
        <v>13504.8</v>
      </c>
      <c r="F204" s="34">
        <f t="shared" si="50"/>
        <v>75513</v>
      </c>
      <c r="G204" s="34">
        <f>SUM(G205:G208)</f>
        <v>12498</v>
      </c>
      <c r="H204" s="34">
        <f>SUM(H205:H208)</f>
        <v>12750</v>
      </c>
      <c r="I204" s="70">
        <f>SUM(I205:I208)</f>
        <v>17455</v>
      </c>
      <c r="J204" s="34">
        <f>SUM(J205:J208)</f>
        <v>16405</v>
      </c>
      <c r="K204" s="34">
        <f>SUM(K205:K208)</f>
        <v>16405</v>
      </c>
      <c r="L204" s="131" t="s">
        <v>30</v>
      </c>
      <c r="M204" s="160"/>
    </row>
    <row r="205" spans="1:13" ht="45" x14ac:dyDescent="0.2">
      <c r="A205" s="126"/>
      <c r="B205" s="127"/>
      <c r="C205" s="129"/>
      <c r="D205" s="58" t="s">
        <v>0</v>
      </c>
      <c r="E205" s="34">
        <v>0</v>
      </c>
      <c r="F205" s="34">
        <f t="shared" si="50"/>
        <v>0</v>
      </c>
      <c r="G205" s="34">
        <v>0</v>
      </c>
      <c r="H205" s="34">
        <v>0</v>
      </c>
      <c r="I205" s="70">
        <v>0</v>
      </c>
      <c r="J205" s="34">
        <v>0</v>
      </c>
      <c r="K205" s="34">
        <v>0</v>
      </c>
      <c r="L205" s="132"/>
      <c r="M205" s="161"/>
    </row>
    <row r="206" spans="1:13" ht="60" x14ac:dyDescent="0.2">
      <c r="A206" s="126"/>
      <c r="B206" s="127"/>
      <c r="C206" s="129"/>
      <c r="D206" s="58" t="s">
        <v>6</v>
      </c>
      <c r="E206" s="34">
        <v>0</v>
      </c>
      <c r="F206" s="34">
        <f t="shared" si="50"/>
        <v>0</v>
      </c>
      <c r="G206" s="34">
        <v>0</v>
      </c>
      <c r="H206" s="34">
        <v>0</v>
      </c>
      <c r="I206" s="70">
        <v>0</v>
      </c>
      <c r="J206" s="34">
        <v>0</v>
      </c>
      <c r="K206" s="34">
        <v>0</v>
      </c>
      <c r="L206" s="132"/>
      <c r="M206" s="161"/>
    </row>
    <row r="207" spans="1:13" ht="60" x14ac:dyDescent="0.2">
      <c r="A207" s="126"/>
      <c r="B207" s="127"/>
      <c r="C207" s="129"/>
      <c r="D207" s="58" t="s">
        <v>15</v>
      </c>
      <c r="E207" s="34">
        <v>13504.8</v>
      </c>
      <c r="F207" s="34">
        <f t="shared" si="50"/>
        <v>75513</v>
      </c>
      <c r="G207" s="34">
        <f>13388-890</f>
        <v>12498</v>
      </c>
      <c r="H207" s="34">
        <f>13388+112-750</f>
        <v>12750</v>
      </c>
      <c r="I207" s="70">
        <f>13500+2905+1050</f>
        <v>17455</v>
      </c>
      <c r="J207" s="34">
        <f>13500+2905</f>
        <v>16405</v>
      </c>
      <c r="K207" s="34">
        <f>13388+3017</f>
        <v>16405</v>
      </c>
      <c r="L207" s="132"/>
      <c r="M207" s="161"/>
    </row>
    <row r="208" spans="1:13" ht="30" x14ac:dyDescent="0.2">
      <c r="A208" s="126"/>
      <c r="B208" s="127"/>
      <c r="C208" s="130"/>
      <c r="D208" s="58" t="s">
        <v>23</v>
      </c>
      <c r="E208" s="34">
        <v>0</v>
      </c>
      <c r="F208" s="34">
        <f t="shared" si="50"/>
        <v>0</v>
      </c>
      <c r="G208" s="34">
        <v>0</v>
      </c>
      <c r="H208" s="34">
        <v>0</v>
      </c>
      <c r="I208" s="70">
        <v>0</v>
      </c>
      <c r="J208" s="34">
        <v>0</v>
      </c>
      <c r="K208" s="34">
        <v>0</v>
      </c>
      <c r="L208" s="133"/>
      <c r="M208" s="162"/>
    </row>
    <row r="209" spans="1:13" ht="15" x14ac:dyDescent="0.2">
      <c r="A209" s="126" t="s">
        <v>80</v>
      </c>
      <c r="B209" s="127" t="s">
        <v>155</v>
      </c>
      <c r="C209" s="128" t="s">
        <v>67</v>
      </c>
      <c r="D209" s="58" t="s">
        <v>1</v>
      </c>
      <c r="E209" s="34">
        <f>SUM(E210:E213)</f>
        <v>0</v>
      </c>
      <c r="F209" s="34">
        <f t="shared" ref="F209:F213" si="51">SUM(G209:K209)</f>
        <v>0</v>
      </c>
      <c r="G209" s="34">
        <f>SUM(G210:G213)</f>
        <v>0</v>
      </c>
      <c r="H209" s="34">
        <f>SUM(H210:H213)</f>
        <v>0</v>
      </c>
      <c r="I209" s="70">
        <f>SUM(I210:I213)</f>
        <v>0</v>
      </c>
      <c r="J209" s="34">
        <f>SUM(J210:J213)</f>
        <v>0</v>
      </c>
      <c r="K209" s="34">
        <f>SUM(K210:K213)</f>
        <v>0</v>
      </c>
      <c r="L209" s="131" t="s">
        <v>30</v>
      </c>
      <c r="M209" s="131"/>
    </row>
    <row r="210" spans="1:13" ht="45" x14ac:dyDescent="0.2">
      <c r="A210" s="126"/>
      <c r="B210" s="127"/>
      <c r="C210" s="129"/>
      <c r="D210" s="58" t="s">
        <v>0</v>
      </c>
      <c r="E210" s="34">
        <v>0</v>
      </c>
      <c r="F210" s="34">
        <f t="shared" si="51"/>
        <v>0</v>
      </c>
      <c r="G210" s="34">
        <v>0</v>
      </c>
      <c r="H210" s="34">
        <v>0</v>
      </c>
      <c r="I210" s="70">
        <v>0</v>
      </c>
      <c r="J210" s="34">
        <v>0</v>
      </c>
      <c r="K210" s="34">
        <v>0</v>
      </c>
      <c r="L210" s="132"/>
      <c r="M210" s="132"/>
    </row>
    <row r="211" spans="1:13" ht="60" x14ac:dyDescent="0.2">
      <c r="A211" s="126"/>
      <c r="B211" s="127"/>
      <c r="C211" s="129"/>
      <c r="D211" s="58" t="s">
        <v>6</v>
      </c>
      <c r="E211" s="34">
        <v>0</v>
      </c>
      <c r="F211" s="34">
        <f t="shared" si="51"/>
        <v>0</v>
      </c>
      <c r="G211" s="34">
        <v>0</v>
      </c>
      <c r="H211" s="34">
        <v>0</v>
      </c>
      <c r="I211" s="70">
        <v>0</v>
      </c>
      <c r="J211" s="34">
        <v>0</v>
      </c>
      <c r="K211" s="34">
        <v>0</v>
      </c>
      <c r="L211" s="132"/>
      <c r="M211" s="132"/>
    </row>
    <row r="212" spans="1:13" ht="60" x14ac:dyDescent="0.2">
      <c r="A212" s="126"/>
      <c r="B212" s="127"/>
      <c r="C212" s="129"/>
      <c r="D212" s="58" t="s">
        <v>15</v>
      </c>
      <c r="E212" s="34">
        <v>0</v>
      </c>
      <c r="F212" s="34">
        <f t="shared" si="51"/>
        <v>0</v>
      </c>
      <c r="G212" s="34">
        <v>0</v>
      </c>
      <c r="H212" s="34">
        <v>0</v>
      </c>
      <c r="I212" s="70">
        <v>0</v>
      </c>
      <c r="J212" s="34">
        <v>0</v>
      </c>
      <c r="K212" s="34">
        <v>0</v>
      </c>
      <c r="L212" s="132"/>
      <c r="M212" s="132"/>
    </row>
    <row r="213" spans="1:13" ht="30" x14ac:dyDescent="0.2">
      <c r="A213" s="126"/>
      <c r="B213" s="127"/>
      <c r="C213" s="130"/>
      <c r="D213" s="58" t="s">
        <v>23</v>
      </c>
      <c r="E213" s="34">
        <v>0</v>
      </c>
      <c r="F213" s="34">
        <f t="shared" si="51"/>
        <v>0</v>
      </c>
      <c r="G213" s="34">
        <v>0</v>
      </c>
      <c r="H213" s="34">
        <v>0</v>
      </c>
      <c r="I213" s="70">
        <v>0</v>
      </c>
      <c r="J213" s="34">
        <v>0</v>
      </c>
      <c r="K213" s="34">
        <v>0</v>
      </c>
      <c r="L213" s="133"/>
      <c r="M213" s="133"/>
    </row>
    <row r="214" spans="1:13" ht="15" x14ac:dyDescent="0.2">
      <c r="A214" s="126" t="s">
        <v>81</v>
      </c>
      <c r="B214" s="127" t="s">
        <v>156</v>
      </c>
      <c r="C214" s="128" t="s">
        <v>67</v>
      </c>
      <c r="D214" s="58" t="s">
        <v>1</v>
      </c>
      <c r="E214" s="144" t="s">
        <v>78</v>
      </c>
      <c r="F214" s="145"/>
      <c r="G214" s="145"/>
      <c r="H214" s="145"/>
      <c r="I214" s="145"/>
      <c r="J214" s="145"/>
      <c r="K214" s="146"/>
      <c r="L214" s="131" t="s">
        <v>30</v>
      </c>
      <c r="M214" s="131"/>
    </row>
    <row r="215" spans="1:13" ht="45" x14ac:dyDescent="0.2">
      <c r="A215" s="126"/>
      <c r="B215" s="127"/>
      <c r="C215" s="129"/>
      <c r="D215" s="58" t="s">
        <v>0</v>
      </c>
      <c r="E215" s="147"/>
      <c r="F215" s="148"/>
      <c r="G215" s="148"/>
      <c r="H215" s="148"/>
      <c r="I215" s="148"/>
      <c r="J215" s="148"/>
      <c r="K215" s="149"/>
      <c r="L215" s="132"/>
      <c r="M215" s="132"/>
    </row>
    <row r="216" spans="1:13" ht="60" x14ac:dyDescent="0.2">
      <c r="A216" s="126"/>
      <c r="B216" s="127"/>
      <c r="C216" s="129"/>
      <c r="D216" s="58" t="s">
        <v>6</v>
      </c>
      <c r="E216" s="147"/>
      <c r="F216" s="148"/>
      <c r="G216" s="148"/>
      <c r="H216" s="148"/>
      <c r="I216" s="148"/>
      <c r="J216" s="148"/>
      <c r="K216" s="149"/>
      <c r="L216" s="132"/>
      <c r="M216" s="132"/>
    </row>
    <row r="217" spans="1:13" ht="60" x14ac:dyDescent="0.2">
      <c r="A217" s="126"/>
      <c r="B217" s="127"/>
      <c r="C217" s="129"/>
      <c r="D217" s="58" t="s">
        <v>15</v>
      </c>
      <c r="E217" s="147"/>
      <c r="F217" s="148"/>
      <c r="G217" s="148"/>
      <c r="H217" s="148"/>
      <c r="I217" s="148"/>
      <c r="J217" s="148"/>
      <c r="K217" s="149"/>
      <c r="L217" s="132"/>
      <c r="M217" s="132"/>
    </row>
    <row r="218" spans="1:13" ht="30" x14ac:dyDescent="0.2">
      <c r="A218" s="126"/>
      <c r="B218" s="127"/>
      <c r="C218" s="130"/>
      <c r="D218" s="58" t="s">
        <v>23</v>
      </c>
      <c r="E218" s="150"/>
      <c r="F218" s="151"/>
      <c r="G218" s="151"/>
      <c r="H218" s="151"/>
      <c r="I218" s="151"/>
      <c r="J218" s="151"/>
      <c r="K218" s="152"/>
      <c r="L218" s="133"/>
      <c r="M218" s="133"/>
    </row>
    <row r="219" spans="1:13" ht="15" customHeight="1" x14ac:dyDescent="0.2">
      <c r="A219" s="126" t="s">
        <v>82</v>
      </c>
      <c r="B219" s="127" t="s">
        <v>157</v>
      </c>
      <c r="C219" s="128" t="s">
        <v>67</v>
      </c>
      <c r="D219" s="58" t="s">
        <v>1</v>
      </c>
      <c r="E219" s="144" t="s">
        <v>78</v>
      </c>
      <c r="F219" s="145"/>
      <c r="G219" s="145"/>
      <c r="H219" s="145"/>
      <c r="I219" s="145"/>
      <c r="J219" s="145"/>
      <c r="K219" s="146"/>
      <c r="L219" s="131" t="s">
        <v>30</v>
      </c>
      <c r="M219" s="131"/>
    </row>
    <row r="220" spans="1:13" ht="45" x14ac:dyDescent="0.2">
      <c r="A220" s="126"/>
      <c r="B220" s="127"/>
      <c r="C220" s="129"/>
      <c r="D220" s="58" t="s">
        <v>0</v>
      </c>
      <c r="E220" s="147"/>
      <c r="F220" s="148"/>
      <c r="G220" s="148"/>
      <c r="H220" s="148"/>
      <c r="I220" s="148"/>
      <c r="J220" s="148"/>
      <c r="K220" s="149"/>
      <c r="L220" s="132"/>
      <c r="M220" s="132"/>
    </row>
    <row r="221" spans="1:13" ht="60" x14ac:dyDescent="0.2">
      <c r="A221" s="126"/>
      <c r="B221" s="127"/>
      <c r="C221" s="129"/>
      <c r="D221" s="58" t="s">
        <v>6</v>
      </c>
      <c r="E221" s="147"/>
      <c r="F221" s="148"/>
      <c r="G221" s="148"/>
      <c r="H221" s="148"/>
      <c r="I221" s="148"/>
      <c r="J221" s="148"/>
      <c r="K221" s="149"/>
      <c r="L221" s="132"/>
      <c r="M221" s="132"/>
    </row>
    <row r="222" spans="1:13" ht="60" x14ac:dyDescent="0.2">
      <c r="A222" s="126"/>
      <c r="B222" s="127"/>
      <c r="C222" s="129"/>
      <c r="D222" s="58" t="s">
        <v>15</v>
      </c>
      <c r="E222" s="147"/>
      <c r="F222" s="148"/>
      <c r="G222" s="148"/>
      <c r="H222" s="148"/>
      <c r="I222" s="148"/>
      <c r="J222" s="148"/>
      <c r="K222" s="149"/>
      <c r="L222" s="132"/>
      <c r="M222" s="132"/>
    </row>
    <row r="223" spans="1:13" ht="30" x14ac:dyDescent="0.2">
      <c r="A223" s="126"/>
      <c r="B223" s="127"/>
      <c r="C223" s="130"/>
      <c r="D223" s="58" t="s">
        <v>23</v>
      </c>
      <c r="E223" s="150"/>
      <c r="F223" s="151"/>
      <c r="G223" s="151"/>
      <c r="H223" s="151"/>
      <c r="I223" s="151"/>
      <c r="J223" s="151"/>
      <c r="K223" s="152"/>
      <c r="L223" s="133"/>
      <c r="M223" s="133"/>
    </row>
    <row r="224" spans="1:13" ht="15" customHeight="1" x14ac:dyDescent="0.2">
      <c r="A224" s="126" t="s">
        <v>83</v>
      </c>
      <c r="B224" s="127" t="s">
        <v>158</v>
      </c>
      <c r="C224" s="128" t="s">
        <v>67</v>
      </c>
      <c r="D224" s="58" t="s">
        <v>1</v>
      </c>
      <c r="E224" s="144" t="s">
        <v>78</v>
      </c>
      <c r="F224" s="145"/>
      <c r="G224" s="145"/>
      <c r="H224" s="145"/>
      <c r="I224" s="145"/>
      <c r="J224" s="145"/>
      <c r="K224" s="146"/>
      <c r="L224" s="131" t="s">
        <v>30</v>
      </c>
      <c r="M224" s="131"/>
    </row>
    <row r="225" spans="1:15" ht="45" x14ac:dyDescent="0.2">
      <c r="A225" s="126"/>
      <c r="B225" s="127"/>
      <c r="C225" s="129"/>
      <c r="D225" s="58" t="s">
        <v>0</v>
      </c>
      <c r="E225" s="147"/>
      <c r="F225" s="148"/>
      <c r="G225" s="148"/>
      <c r="H225" s="148"/>
      <c r="I225" s="148"/>
      <c r="J225" s="148"/>
      <c r="K225" s="149"/>
      <c r="L225" s="132"/>
      <c r="M225" s="132"/>
    </row>
    <row r="226" spans="1:15" ht="60" x14ac:dyDescent="0.2">
      <c r="A226" s="126"/>
      <c r="B226" s="127"/>
      <c r="C226" s="129"/>
      <c r="D226" s="58" t="s">
        <v>6</v>
      </c>
      <c r="E226" s="147"/>
      <c r="F226" s="148"/>
      <c r="G226" s="148"/>
      <c r="H226" s="148"/>
      <c r="I226" s="148"/>
      <c r="J226" s="148"/>
      <c r="K226" s="149"/>
      <c r="L226" s="132"/>
      <c r="M226" s="132"/>
    </row>
    <row r="227" spans="1:15" ht="60" x14ac:dyDescent="0.2">
      <c r="A227" s="126"/>
      <c r="B227" s="127"/>
      <c r="C227" s="129"/>
      <c r="D227" s="58" t="s">
        <v>15</v>
      </c>
      <c r="E227" s="147"/>
      <c r="F227" s="148"/>
      <c r="G227" s="148"/>
      <c r="H227" s="148"/>
      <c r="I227" s="148"/>
      <c r="J227" s="148"/>
      <c r="K227" s="149"/>
      <c r="L227" s="132"/>
      <c r="M227" s="132"/>
    </row>
    <row r="228" spans="1:15" ht="30" x14ac:dyDescent="0.2">
      <c r="A228" s="126"/>
      <c r="B228" s="127"/>
      <c r="C228" s="130"/>
      <c r="D228" s="58" t="s">
        <v>23</v>
      </c>
      <c r="E228" s="150"/>
      <c r="F228" s="151"/>
      <c r="G228" s="151"/>
      <c r="H228" s="151"/>
      <c r="I228" s="151"/>
      <c r="J228" s="151"/>
      <c r="K228" s="152"/>
      <c r="L228" s="133"/>
      <c r="M228" s="133"/>
    </row>
    <row r="229" spans="1:15" ht="15" customHeight="1" x14ac:dyDescent="0.2">
      <c r="A229" s="126">
        <v>2</v>
      </c>
      <c r="B229" s="127" t="s">
        <v>159</v>
      </c>
      <c r="C229" s="128" t="s">
        <v>67</v>
      </c>
      <c r="D229" s="58" t="s">
        <v>1</v>
      </c>
      <c r="E229" s="34">
        <f>SUM(E230:E233)</f>
        <v>0</v>
      </c>
      <c r="F229" s="34">
        <f t="shared" ref="F229:F238" si="52">SUM(G229:K229)</f>
        <v>168</v>
      </c>
      <c r="G229" s="34">
        <f>SUM(G230:G233)</f>
        <v>168</v>
      </c>
      <c r="H229" s="34">
        <f>SUM(H230:H233)</f>
        <v>0</v>
      </c>
      <c r="I229" s="70">
        <f>SUM(I230:I233)</f>
        <v>0</v>
      </c>
      <c r="J229" s="34">
        <f>SUM(J230:J233)</f>
        <v>0</v>
      </c>
      <c r="K229" s="34">
        <f>SUM(K230:K233)</f>
        <v>0</v>
      </c>
      <c r="L229" s="131" t="s">
        <v>30</v>
      </c>
      <c r="M229" s="131"/>
    </row>
    <row r="230" spans="1:15" ht="45" x14ac:dyDescent="0.2">
      <c r="A230" s="126"/>
      <c r="B230" s="127"/>
      <c r="C230" s="129"/>
      <c r="D230" s="58" t="s">
        <v>0</v>
      </c>
      <c r="E230" s="34">
        <v>0</v>
      </c>
      <c r="F230" s="34">
        <f t="shared" si="52"/>
        <v>0</v>
      </c>
      <c r="G230" s="34">
        <f>G235</f>
        <v>0</v>
      </c>
      <c r="H230" s="34">
        <f t="shared" ref="H230:K230" si="53">H235</f>
        <v>0</v>
      </c>
      <c r="I230" s="70">
        <f t="shared" si="53"/>
        <v>0</v>
      </c>
      <c r="J230" s="34">
        <f t="shared" si="53"/>
        <v>0</v>
      </c>
      <c r="K230" s="34">
        <f t="shared" si="53"/>
        <v>0</v>
      </c>
      <c r="L230" s="132"/>
      <c r="M230" s="132"/>
    </row>
    <row r="231" spans="1:15" ht="60" x14ac:dyDescent="0.2">
      <c r="A231" s="126"/>
      <c r="B231" s="127"/>
      <c r="C231" s="129"/>
      <c r="D231" s="58" t="s">
        <v>6</v>
      </c>
      <c r="E231" s="34">
        <v>0</v>
      </c>
      <c r="F231" s="34">
        <f t="shared" si="52"/>
        <v>0</v>
      </c>
      <c r="G231" s="34">
        <f t="shared" ref="G231:K233" si="54">G236</f>
        <v>0</v>
      </c>
      <c r="H231" s="34">
        <f t="shared" si="54"/>
        <v>0</v>
      </c>
      <c r="I231" s="70">
        <f t="shared" si="54"/>
        <v>0</v>
      </c>
      <c r="J231" s="34">
        <f t="shared" si="54"/>
        <v>0</v>
      </c>
      <c r="K231" s="34">
        <f t="shared" si="54"/>
        <v>0</v>
      </c>
      <c r="L231" s="132"/>
      <c r="M231" s="132"/>
    </row>
    <row r="232" spans="1:15" ht="60" x14ac:dyDescent="0.2">
      <c r="A232" s="126"/>
      <c r="B232" s="127"/>
      <c r="C232" s="129"/>
      <c r="D232" s="58" t="s">
        <v>15</v>
      </c>
      <c r="E232" s="34">
        <v>0</v>
      </c>
      <c r="F232" s="34">
        <f t="shared" si="52"/>
        <v>168</v>
      </c>
      <c r="G232" s="34">
        <f t="shared" si="54"/>
        <v>168</v>
      </c>
      <c r="H232" s="34">
        <f t="shared" si="54"/>
        <v>0</v>
      </c>
      <c r="I232" s="70">
        <f t="shared" si="54"/>
        <v>0</v>
      </c>
      <c r="J232" s="34">
        <f t="shared" si="54"/>
        <v>0</v>
      </c>
      <c r="K232" s="34">
        <f t="shared" si="54"/>
        <v>0</v>
      </c>
      <c r="L232" s="132"/>
      <c r="M232" s="132"/>
    </row>
    <row r="233" spans="1:15" ht="30" x14ac:dyDescent="0.2">
      <c r="A233" s="126"/>
      <c r="B233" s="127"/>
      <c r="C233" s="130"/>
      <c r="D233" s="58" t="s">
        <v>23</v>
      </c>
      <c r="E233" s="34">
        <v>0</v>
      </c>
      <c r="F233" s="34">
        <f t="shared" si="52"/>
        <v>0</v>
      </c>
      <c r="G233" s="34">
        <f t="shared" si="54"/>
        <v>0</v>
      </c>
      <c r="H233" s="34">
        <f t="shared" si="54"/>
        <v>0</v>
      </c>
      <c r="I233" s="70">
        <f t="shared" si="54"/>
        <v>0</v>
      </c>
      <c r="J233" s="34">
        <f t="shared" si="54"/>
        <v>0</v>
      </c>
      <c r="K233" s="34">
        <f t="shared" si="54"/>
        <v>0</v>
      </c>
      <c r="L233" s="133"/>
      <c r="M233" s="133"/>
    </row>
    <row r="234" spans="1:15" ht="15" customHeight="1" x14ac:dyDescent="0.2">
      <c r="A234" s="134" t="s">
        <v>17</v>
      </c>
      <c r="B234" s="127" t="s">
        <v>160</v>
      </c>
      <c r="C234" s="128" t="s">
        <v>67</v>
      </c>
      <c r="D234" s="58" t="s">
        <v>1</v>
      </c>
      <c r="E234" s="34">
        <f>SUM(E235:E238)</f>
        <v>0</v>
      </c>
      <c r="F234" s="34">
        <f t="shared" si="52"/>
        <v>168</v>
      </c>
      <c r="G234" s="34">
        <f>SUM(G235:G238)</f>
        <v>168</v>
      </c>
      <c r="H234" s="34">
        <f>SUM(H235:H238)</f>
        <v>0</v>
      </c>
      <c r="I234" s="70">
        <f>SUM(I235:I238)</f>
        <v>0</v>
      </c>
      <c r="J234" s="34">
        <f>SUM(J235:J238)</f>
        <v>0</v>
      </c>
      <c r="K234" s="34">
        <f>SUM(K235:K238)</f>
        <v>0</v>
      </c>
      <c r="L234" s="131" t="s">
        <v>30</v>
      </c>
      <c r="M234" s="131"/>
    </row>
    <row r="235" spans="1:15" ht="45" x14ac:dyDescent="0.2">
      <c r="A235" s="134"/>
      <c r="B235" s="127"/>
      <c r="C235" s="129"/>
      <c r="D235" s="58" t="s">
        <v>0</v>
      </c>
      <c r="E235" s="34">
        <v>0</v>
      </c>
      <c r="F235" s="34">
        <f t="shared" si="52"/>
        <v>0</v>
      </c>
      <c r="G235" s="34">
        <v>0</v>
      </c>
      <c r="H235" s="34">
        <v>0</v>
      </c>
      <c r="I235" s="70">
        <v>0</v>
      </c>
      <c r="J235" s="34">
        <v>0</v>
      </c>
      <c r="K235" s="34">
        <v>0</v>
      </c>
      <c r="L235" s="132"/>
      <c r="M235" s="132"/>
    </row>
    <row r="236" spans="1:15" ht="60" x14ac:dyDescent="0.2">
      <c r="A236" s="134"/>
      <c r="B236" s="127"/>
      <c r="C236" s="129"/>
      <c r="D236" s="58" t="s">
        <v>6</v>
      </c>
      <c r="E236" s="34">
        <v>0</v>
      </c>
      <c r="F236" s="34">
        <f t="shared" si="52"/>
        <v>0</v>
      </c>
      <c r="G236" s="34">
        <v>0</v>
      </c>
      <c r="H236" s="34">
        <v>0</v>
      </c>
      <c r="I236" s="70">
        <v>0</v>
      </c>
      <c r="J236" s="34">
        <v>0</v>
      </c>
      <c r="K236" s="34">
        <v>0</v>
      </c>
      <c r="L236" s="132"/>
      <c r="M236" s="132"/>
    </row>
    <row r="237" spans="1:15" ht="60" x14ac:dyDescent="0.2">
      <c r="A237" s="134"/>
      <c r="B237" s="127"/>
      <c r="C237" s="129"/>
      <c r="D237" s="58" t="s">
        <v>15</v>
      </c>
      <c r="E237" s="34">
        <v>0</v>
      </c>
      <c r="F237" s="34">
        <f t="shared" si="52"/>
        <v>168</v>
      </c>
      <c r="G237" s="34">
        <v>168</v>
      </c>
      <c r="H237" s="34">
        <v>0</v>
      </c>
      <c r="I237" s="70">
        <v>0</v>
      </c>
      <c r="J237" s="34">
        <v>0</v>
      </c>
      <c r="K237" s="34">
        <v>0</v>
      </c>
      <c r="L237" s="132"/>
      <c r="M237" s="132"/>
    </row>
    <row r="238" spans="1:15" ht="30" x14ac:dyDescent="0.2">
      <c r="A238" s="134"/>
      <c r="B238" s="127"/>
      <c r="C238" s="130"/>
      <c r="D238" s="58" t="s">
        <v>23</v>
      </c>
      <c r="E238" s="34">
        <v>0</v>
      </c>
      <c r="F238" s="34">
        <f t="shared" si="52"/>
        <v>0</v>
      </c>
      <c r="G238" s="34">
        <v>0</v>
      </c>
      <c r="H238" s="34">
        <v>0</v>
      </c>
      <c r="I238" s="70">
        <v>0</v>
      </c>
      <c r="J238" s="34">
        <v>0</v>
      </c>
      <c r="K238" s="34">
        <v>0</v>
      </c>
      <c r="L238" s="133"/>
      <c r="M238" s="133"/>
    </row>
    <row r="239" spans="1:15" s="25" customFormat="1" ht="15" customHeight="1" x14ac:dyDescent="0.2">
      <c r="A239" s="135"/>
      <c r="B239" s="138" t="s">
        <v>103</v>
      </c>
      <c r="C239" s="139"/>
      <c r="D239" s="58" t="s">
        <v>1</v>
      </c>
      <c r="E239" s="34">
        <f>E149</f>
        <v>770562.3</v>
      </c>
      <c r="F239" s="34">
        <f>SUM(G239:K239)</f>
        <v>4677814.7</v>
      </c>
      <c r="G239" s="34">
        <f>G149+G229</f>
        <v>950624.7</v>
      </c>
      <c r="H239" s="34">
        <f t="shared" ref="H239:K239" si="55">H149+H229</f>
        <v>1008027</v>
      </c>
      <c r="I239" s="70">
        <f t="shared" si="55"/>
        <v>1007811</v>
      </c>
      <c r="J239" s="34">
        <f t="shared" si="55"/>
        <v>855676</v>
      </c>
      <c r="K239" s="34">
        <f t="shared" si="55"/>
        <v>855676</v>
      </c>
      <c r="L239" s="131"/>
      <c r="M239" s="131"/>
      <c r="N239" s="5"/>
      <c r="O239" s="5"/>
    </row>
    <row r="240" spans="1:15" s="25" customFormat="1" ht="45" x14ac:dyDescent="0.2">
      <c r="A240" s="136"/>
      <c r="B240" s="140"/>
      <c r="C240" s="141"/>
      <c r="D240" s="58" t="s">
        <v>0</v>
      </c>
      <c r="E240" s="34">
        <f>E150+E230</f>
        <v>0</v>
      </c>
      <c r="F240" s="34">
        <f t="shared" ref="F240:F243" si="56">SUM(G240:K240)</f>
        <v>0</v>
      </c>
      <c r="G240" s="34">
        <f>G150+G230</f>
        <v>0</v>
      </c>
      <c r="H240" s="34">
        <f>H150+H230</f>
        <v>0</v>
      </c>
      <c r="I240" s="70">
        <f>I150+I230</f>
        <v>0</v>
      </c>
      <c r="J240" s="34">
        <f>J150+J230</f>
        <v>0</v>
      </c>
      <c r="K240" s="34">
        <f>K150+K230</f>
        <v>0</v>
      </c>
      <c r="L240" s="132"/>
      <c r="M240" s="132"/>
      <c r="N240" s="5"/>
      <c r="O240" s="5"/>
    </row>
    <row r="241" spans="1:15" s="25" customFormat="1" ht="60" x14ac:dyDescent="0.2">
      <c r="A241" s="136"/>
      <c r="B241" s="140"/>
      <c r="C241" s="141"/>
      <c r="D241" s="58" t="s">
        <v>6</v>
      </c>
      <c r="E241" s="34">
        <f t="shared" ref="E241:E243" si="57">E151+E231</f>
        <v>0</v>
      </c>
      <c r="F241" s="34">
        <f t="shared" si="56"/>
        <v>0</v>
      </c>
      <c r="G241" s="34">
        <f t="shared" ref="G241:K243" si="58">G151+G231</f>
        <v>0</v>
      </c>
      <c r="H241" s="34">
        <f t="shared" si="58"/>
        <v>0</v>
      </c>
      <c r="I241" s="70">
        <f t="shared" si="58"/>
        <v>0</v>
      </c>
      <c r="J241" s="34">
        <f t="shared" si="58"/>
        <v>0</v>
      </c>
      <c r="K241" s="34">
        <f t="shared" si="58"/>
        <v>0</v>
      </c>
      <c r="L241" s="132"/>
      <c r="M241" s="132"/>
      <c r="N241" s="5"/>
      <c r="O241" s="5"/>
    </row>
    <row r="242" spans="1:15" s="25" customFormat="1" ht="60" x14ac:dyDescent="0.2">
      <c r="A242" s="136"/>
      <c r="B242" s="140"/>
      <c r="C242" s="141"/>
      <c r="D242" s="58" t="s">
        <v>15</v>
      </c>
      <c r="E242" s="34">
        <f t="shared" si="57"/>
        <v>770562.3</v>
      </c>
      <c r="F242" s="34">
        <f t="shared" si="56"/>
        <v>4677814.7</v>
      </c>
      <c r="G242" s="34">
        <f t="shared" si="58"/>
        <v>950624.7</v>
      </c>
      <c r="H242" s="34">
        <f t="shared" si="58"/>
        <v>1008027</v>
      </c>
      <c r="I242" s="70">
        <f t="shared" si="58"/>
        <v>1007811</v>
      </c>
      <c r="J242" s="34">
        <f t="shared" si="58"/>
        <v>855676</v>
      </c>
      <c r="K242" s="34">
        <f t="shared" si="58"/>
        <v>855676</v>
      </c>
      <c r="L242" s="132"/>
      <c r="M242" s="132"/>
      <c r="N242" s="5"/>
      <c r="O242" s="5"/>
    </row>
    <row r="243" spans="1:15" s="25" customFormat="1" ht="30" x14ac:dyDescent="0.2">
      <c r="A243" s="137"/>
      <c r="B243" s="142"/>
      <c r="C243" s="143"/>
      <c r="D243" s="58" t="s">
        <v>23</v>
      </c>
      <c r="E243" s="34">
        <f t="shared" si="57"/>
        <v>0</v>
      </c>
      <c r="F243" s="34">
        <f t="shared" si="56"/>
        <v>0</v>
      </c>
      <c r="G243" s="34">
        <f t="shared" si="58"/>
        <v>0</v>
      </c>
      <c r="H243" s="34">
        <f t="shared" si="58"/>
        <v>0</v>
      </c>
      <c r="I243" s="70">
        <f t="shared" si="58"/>
        <v>0</v>
      </c>
      <c r="J243" s="34">
        <f t="shared" si="58"/>
        <v>0</v>
      </c>
      <c r="K243" s="34">
        <f t="shared" si="58"/>
        <v>0</v>
      </c>
      <c r="L243" s="133"/>
      <c r="M243" s="133"/>
      <c r="N243" s="5"/>
      <c r="O243" s="5"/>
    </row>
    <row r="244" spans="1:15" s="25" customFormat="1" ht="15" customHeight="1" x14ac:dyDescent="0.2">
      <c r="A244" s="135"/>
      <c r="B244" s="138" t="s">
        <v>56</v>
      </c>
      <c r="C244" s="139"/>
      <c r="D244" s="58" t="s">
        <v>1</v>
      </c>
      <c r="E244" s="34">
        <f>E51+E72+E143+E239</f>
        <v>1108367.6000000001</v>
      </c>
      <c r="F244" s="34">
        <f>SUM(G244:K244)</f>
        <v>5807896.6999999993</v>
      </c>
      <c r="G244" s="34">
        <f>G51+G72+G143+G239</f>
        <v>1135867.2</v>
      </c>
      <c r="H244" s="34">
        <f t="shared" ref="H244:K244" si="59">H51+H72+H143+H239</f>
        <v>1256689.3999999999</v>
      </c>
      <c r="I244" s="70">
        <f t="shared" si="59"/>
        <v>1229200.3</v>
      </c>
      <c r="J244" s="34">
        <f t="shared" si="59"/>
        <v>1093069.8999999999</v>
      </c>
      <c r="K244" s="34">
        <f t="shared" si="59"/>
        <v>1093069.8999999999</v>
      </c>
      <c r="L244" s="131"/>
      <c r="M244" s="131"/>
      <c r="N244" s="5"/>
      <c r="O244" s="5"/>
    </row>
    <row r="245" spans="1:15" s="25" customFormat="1" ht="45" x14ac:dyDescent="0.2">
      <c r="A245" s="136"/>
      <c r="B245" s="140"/>
      <c r="C245" s="141"/>
      <c r="D245" s="58" t="s">
        <v>0</v>
      </c>
      <c r="E245" s="34">
        <f>E52+E73+E144+E240</f>
        <v>0</v>
      </c>
      <c r="F245" s="34">
        <f t="shared" ref="F245:F248" si="60">SUM(G245:K245)</f>
        <v>0</v>
      </c>
      <c r="G245" s="34">
        <f>G52+G73+G144+G240</f>
        <v>0</v>
      </c>
      <c r="H245" s="34">
        <f t="shared" ref="H245:K248" si="61">H52+H73+H144+H240</f>
        <v>0</v>
      </c>
      <c r="I245" s="70">
        <f t="shared" si="61"/>
        <v>0</v>
      </c>
      <c r="J245" s="34">
        <f t="shared" si="61"/>
        <v>0</v>
      </c>
      <c r="K245" s="34">
        <f t="shared" si="61"/>
        <v>0</v>
      </c>
      <c r="L245" s="132"/>
      <c r="M245" s="132"/>
      <c r="N245" s="5"/>
      <c r="O245" s="5"/>
    </row>
    <row r="246" spans="1:15" s="25" customFormat="1" ht="60" x14ac:dyDescent="0.2">
      <c r="A246" s="136"/>
      <c r="B246" s="140"/>
      <c r="C246" s="141"/>
      <c r="D246" s="58" t="s">
        <v>6</v>
      </c>
      <c r="E246" s="34">
        <f>E53+E74+E145+E241</f>
        <v>14149</v>
      </c>
      <c r="F246" s="34">
        <f t="shared" si="60"/>
        <v>81095</v>
      </c>
      <c r="G246" s="34">
        <f>G53+G74+G145+G241</f>
        <v>16309</v>
      </c>
      <c r="H246" s="34">
        <f t="shared" si="61"/>
        <v>15742</v>
      </c>
      <c r="I246" s="70">
        <f t="shared" si="61"/>
        <v>16348</v>
      </c>
      <c r="J246" s="34">
        <f t="shared" si="61"/>
        <v>16348</v>
      </c>
      <c r="K246" s="34">
        <f t="shared" si="61"/>
        <v>16348</v>
      </c>
      <c r="L246" s="132"/>
      <c r="M246" s="132"/>
      <c r="N246" s="5"/>
      <c r="O246" s="5"/>
    </row>
    <row r="247" spans="1:15" s="25" customFormat="1" ht="60" x14ac:dyDescent="0.2">
      <c r="A247" s="136"/>
      <c r="B247" s="140"/>
      <c r="C247" s="141"/>
      <c r="D247" s="58" t="s">
        <v>15</v>
      </c>
      <c r="E247" s="34">
        <f>E54+E75+E146+E242</f>
        <v>1037892.4</v>
      </c>
      <c r="F247" s="34">
        <f t="shared" si="60"/>
        <v>5726801.6999999993</v>
      </c>
      <c r="G247" s="34">
        <f>G54+G75+G146+G242</f>
        <v>1119558.2</v>
      </c>
      <c r="H247" s="34">
        <f t="shared" si="61"/>
        <v>1240947.3999999999</v>
      </c>
      <c r="I247" s="70">
        <f t="shared" si="61"/>
        <v>1212852.3</v>
      </c>
      <c r="J247" s="34">
        <f t="shared" si="61"/>
        <v>1076721.8999999999</v>
      </c>
      <c r="K247" s="34">
        <f t="shared" si="61"/>
        <v>1076721.8999999999</v>
      </c>
      <c r="L247" s="132"/>
      <c r="M247" s="132"/>
      <c r="N247" s="5"/>
      <c r="O247" s="5"/>
    </row>
    <row r="248" spans="1:15" s="25" customFormat="1" ht="30" x14ac:dyDescent="0.2">
      <c r="A248" s="137"/>
      <c r="B248" s="142"/>
      <c r="C248" s="143"/>
      <c r="D248" s="58" t="s">
        <v>23</v>
      </c>
      <c r="E248" s="34">
        <f>E55+E76+E147+E243</f>
        <v>0</v>
      </c>
      <c r="F248" s="34">
        <f t="shared" si="60"/>
        <v>0</v>
      </c>
      <c r="G248" s="34">
        <f>G55+G76+G147+G243</f>
        <v>0</v>
      </c>
      <c r="H248" s="34">
        <f t="shared" si="61"/>
        <v>0</v>
      </c>
      <c r="I248" s="70">
        <f t="shared" si="61"/>
        <v>0</v>
      </c>
      <c r="J248" s="34">
        <f t="shared" si="61"/>
        <v>0</v>
      </c>
      <c r="K248" s="34">
        <f t="shared" si="61"/>
        <v>0</v>
      </c>
      <c r="L248" s="133"/>
      <c r="M248" s="133"/>
      <c r="N248" s="5"/>
      <c r="O248" s="5"/>
    </row>
  </sheetData>
  <mergeCells count="259">
    <mergeCell ref="M184:M188"/>
    <mergeCell ref="M159:M163"/>
    <mergeCell ref="M174:M178"/>
    <mergeCell ref="A143:A147"/>
    <mergeCell ref="B143:C147"/>
    <mergeCell ref="L143:L147"/>
    <mergeCell ref="M143:M147"/>
    <mergeCell ref="A148:M148"/>
    <mergeCell ref="A149:A153"/>
    <mergeCell ref="B149:B153"/>
    <mergeCell ref="C149:C153"/>
    <mergeCell ref="M169:M173"/>
    <mergeCell ref="A174:A178"/>
    <mergeCell ref="A41:A45"/>
    <mergeCell ref="B41:B45"/>
    <mergeCell ref="C41:C45"/>
    <mergeCell ref="L41:L45"/>
    <mergeCell ref="M41:M45"/>
    <mergeCell ref="A46:A50"/>
    <mergeCell ref="B46:B50"/>
    <mergeCell ref="C46:C50"/>
    <mergeCell ref="L46:L50"/>
    <mergeCell ref="M46:M50"/>
    <mergeCell ref="M214:M218"/>
    <mergeCell ref="A189:A193"/>
    <mergeCell ref="B189:B193"/>
    <mergeCell ref="C189:C193"/>
    <mergeCell ref="L189:L193"/>
    <mergeCell ref="M189:M193"/>
    <mergeCell ref="M194:M198"/>
    <mergeCell ref="A199:A203"/>
    <mergeCell ref="B199:B203"/>
    <mergeCell ref="C199:C203"/>
    <mergeCell ref="L199:L203"/>
    <mergeCell ref="M199:M203"/>
    <mergeCell ref="A204:A208"/>
    <mergeCell ref="B204:B208"/>
    <mergeCell ref="C204:C208"/>
    <mergeCell ref="L204:L208"/>
    <mergeCell ref="M209:M213"/>
    <mergeCell ref="B214:B218"/>
    <mergeCell ref="M204:M208"/>
    <mergeCell ref="A194:A198"/>
    <mergeCell ref="B194:B198"/>
    <mergeCell ref="C194:C198"/>
    <mergeCell ref="L194:L198"/>
    <mergeCell ref="A209:A213"/>
    <mergeCell ref="A113:A117"/>
    <mergeCell ref="B113:B117"/>
    <mergeCell ref="C113:C117"/>
    <mergeCell ref="A118:A122"/>
    <mergeCell ref="B118:B122"/>
    <mergeCell ref="C118:C122"/>
    <mergeCell ref="A103:A107"/>
    <mergeCell ref="B103:B107"/>
    <mergeCell ref="C103:C107"/>
    <mergeCell ref="A108:A112"/>
    <mergeCell ref="B108:B112"/>
    <mergeCell ref="C108:C112"/>
    <mergeCell ref="A88:A92"/>
    <mergeCell ref="B88:B92"/>
    <mergeCell ref="C88:C92"/>
    <mergeCell ref="L83:L87"/>
    <mergeCell ref="L88:L92"/>
    <mergeCell ref="M83:M87"/>
    <mergeCell ref="M88:M92"/>
    <mergeCell ref="M93:M97"/>
    <mergeCell ref="A98:A102"/>
    <mergeCell ref="B98:B102"/>
    <mergeCell ref="C98:C102"/>
    <mergeCell ref="E98:K102"/>
    <mergeCell ref="M98:M102"/>
    <mergeCell ref="E88:K92"/>
    <mergeCell ref="A93:A97"/>
    <mergeCell ref="B93:B97"/>
    <mergeCell ref="C93:C97"/>
    <mergeCell ref="E93:K97"/>
    <mergeCell ref="L93:L97"/>
    <mergeCell ref="L98:L102"/>
    <mergeCell ref="A77:M77"/>
    <mergeCell ref="A78:A82"/>
    <mergeCell ref="B78:B82"/>
    <mergeCell ref="C78:C82"/>
    <mergeCell ref="E78:K82"/>
    <mergeCell ref="L78:L82"/>
    <mergeCell ref="M78:M82"/>
    <mergeCell ref="A83:A87"/>
    <mergeCell ref="B83:B87"/>
    <mergeCell ref="C83:C87"/>
    <mergeCell ref="E83:K87"/>
    <mergeCell ref="A62:A66"/>
    <mergeCell ref="B62:B66"/>
    <mergeCell ref="C62:C66"/>
    <mergeCell ref="L62:L66"/>
    <mergeCell ref="M62:M66"/>
    <mergeCell ref="A72:A76"/>
    <mergeCell ref="B72:C76"/>
    <mergeCell ref="L72:L76"/>
    <mergeCell ref="M72:M76"/>
    <mergeCell ref="A67:A71"/>
    <mergeCell ref="B67:B71"/>
    <mergeCell ref="C67:C71"/>
    <mergeCell ref="L67:L71"/>
    <mergeCell ref="M67:M71"/>
    <mergeCell ref="A51:A55"/>
    <mergeCell ref="B51:C55"/>
    <mergeCell ref="L51:L55"/>
    <mergeCell ref="M51:M55"/>
    <mergeCell ref="A56:M56"/>
    <mergeCell ref="A57:A61"/>
    <mergeCell ref="B57:B61"/>
    <mergeCell ref="C57:C61"/>
    <mergeCell ref="L57:L61"/>
    <mergeCell ref="M57:M61"/>
    <mergeCell ref="A31:A35"/>
    <mergeCell ref="B31:B35"/>
    <mergeCell ref="C31:C35"/>
    <mergeCell ref="L31:L35"/>
    <mergeCell ref="M31:M35"/>
    <mergeCell ref="A36:A40"/>
    <mergeCell ref="B36:B40"/>
    <mergeCell ref="C36:C40"/>
    <mergeCell ref="L36:L40"/>
    <mergeCell ref="M36:M40"/>
    <mergeCell ref="A21:A25"/>
    <mergeCell ref="B21:B25"/>
    <mergeCell ref="C21:C25"/>
    <mergeCell ref="L21:L25"/>
    <mergeCell ref="M21:M25"/>
    <mergeCell ref="A26:A30"/>
    <mergeCell ref="B26:B30"/>
    <mergeCell ref="C26:C30"/>
    <mergeCell ref="L26:L30"/>
    <mergeCell ref="M26:M30"/>
    <mergeCell ref="A10:M10"/>
    <mergeCell ref="J1:M1"/>
    <mergeCell ref="A3:L3"/>
    <mergeCell ref="A4:L4"/>
    <mergeCell ref="A5:L5"/>
    <mergeCell ref="A7:A8"/>
    <mergeCell ref="B7:B8"/>
    <mergeCell ref="C7:C8"/>
    <mergeCell ref="D7:D8"/>
    <mergeCell ref="E7:E8"/>
    <mergeCell ref="F7:F8"/>
    <mergeCell ref="H7:K7"/>
    <mergeCell ref="L7:L8"/>
    <mergeCell ref="M7:M8"/>
    <mergeCell ref="J2:M2"/>
    <mergeCell ref="A11:A15"/>
    <mergeCell ref="B11:B15"/>
    <mergeCell ref="C11:C15"/>
    <mergeCell ref="L11:L15"/>
    <mergeCell ref="M11:M15"/>
    <mergeCell ref="A16:A20"/>
    <mergeCell ref="B16:B20"/>
    <mergeCell ref="C16:C20"/>
    <mergeCell ref="L16:L20"/>
    <mergeCell ref="M16:M20"/>
    <mergeCell ref="B209:B213"/>
    <mergeCell ref="C209:C213"/>
    <mergeCell ref="L209:L213"/>
    <mergeCell ref="L169:L173"/>
    <mergeCell ref="B159:B163"/>
    <mergeCell ref="C159:C163"/>
    <mergeCell ref="L159:L163"/>
    <mergeCell ref="A138:A142"/>
    <mergeCell ref="B138:B142"/>
    <mergeCell ref="C138:C142"/>
    <mergeCell ref="A184:A188"/>
    <mergeCell ref="B184:B188"/>
    <mergeCell ref="C184:C188"/>
    <mergeCell ref="L184:L188"/>
    <mergeCell ref="L149:L153"/>
    <mergeCell ref="B174:B178"/>
    <mergeCell ref="C174:C178"/>
    <mergeCell ref="L174:L178"/>
    <mergeCell ref="A154:A158"/>
    <mergeCell ref="B154:B158"/>
    <mergeCell ref="C154:C158"/>
    <mergeCell ref="L154:L158"/>
    <mergeCell ref="A159:A163"/>
    <mergeCell ref="M113:M117"/>
    <mergeCell ref="M118:M122"/>
    <mergeCell ref="E103:K107"/>
    <mergeCell ref="E108:K112"/>
    <mergeCell ref="E128:K132"/>
    <mergeCell ref="E133:K137"/>
    <mergeCell ref="E138:K142"/>
    <mergeCell ref="L128:L132"/>
    <mergeCell ref="L133:L137"/>
    <mergeCell ref="L138:L142"/>
    <mergeCell ref="M128:M132"/>
    <mergeCell ref="M133:M137"/>
    <mergeCell ref="L113:L117"/>
    <mergeCell ref="L118:L122"/>
    <mergeCell ref="L103:L107"/>
    <mergeCell ref="L108:L112"/>
    <mergeCell ref="L123:L127"/>
    <mergeCell ref="M103:M107"/>
    <mergeCell ref="M108:M112"/>
    <mergeCell ref="A123:A127"/>
    <mergeCell ref="B123:B127"/>
    <mergeCell ref="C123:C127"/>
    <mergeCell ref="A128:A132"/>
    <mergeCell ref="A179:A183"/>
    <mergeCell ref="B179:B183"/>
    <mergeCell ref="C179:C183"/>
    <mergeCell ref="L179:L183"/>
    <mergeCell ref="M179:M183"/>
    <mergeCell ref="B128:B132"/>
    <mergeCell ref="C128:C132"/>
    <mergeCell ref="A133:A137"/>
    <mergeCell ref="B133:B137"/>
    <mergeCell ref="C133:C137"/>
    <mergeCell ref="M149:M153"/>
    <mergeCell ref="M154:M158"/>
    <mergeCell ref="A164:A168"/>
    <mergeCell ref="B164:B168"/>
    <mergeCell ref="C164:C168"/>
    <mergeCell ref="L164:L168"/>
    <mergeCell ref="M164:M168"/>
    <mergeCell ref="A169:A173"/>
    <mergeCell ref="B169:B173"/>
    <mergeCell ref="C169:C173"/>
    <mergeCell ref="A244:A248"/>
    <mergeCell ref="B244:C248"/>
    <mergeCell ref="L244:L248"/>
    <mergeCell ref="M244:M248"/>
    <mergeCell ref="C214:C218"/>
    <mergeCell ref="A219:A223"/>
    <mergeCell ref="B219:B223"/>
    <mergeCell ref="C219:C223"/>
    <mergeCell ref="L219:L223"/>
    <mergeCell ref="M219:M223"/>
    <mergeCell ref="A224:A228"/>
    <mergeCell ref="B224:B228"/>
    <mergeCell ref="C224:C228"/>
    <mergeCell ref="L224:L228"/>
    <mergeCell ref="M224:M228"/>
    <mergeCell ref="E214:K218"/>
    <mergeCell ref="E219:K223"/>
    <mergeCell ref="E224:K228"/>
    <mergeCell ref="A239:A243"/>
    <mergeCell ref="B239:C243"/>
    <mergeCell ref="L239:L243"/>
    <mergeCell ref="M239:M243"/>
    <mergeCell ref="A214:A218"/>
    <mergeCell ref="L214:L218"/>
    <mergeCell ref="A229:A233"/>
    <mergeCell ref="B229:B233"/>
    <mergeCell ref="C229:C233"/>
    <mergeCell ref="L229:L233"/>
    <mergeCell ref="M229:M233"/>
    <mergeCell ref="A234:A238"/>
    <mergeCell ref="B234:B238"/>
    <mergeCell ref="C234:C238"/>
    <mergeCell ref="L234:L238"/>
    <mergeCell ref="M234:M238"/>
  </mergeCells>
  <pageMargins left="0" right="0" top="0" bottom="0" header="0.51181102362204722" footer="0.51181102362204722"/>
  <pageSetup paperSize="9" scale="4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2</vt:lpstr>
      <vt:lpstr>Приложение 3</vt:lpstr>
      <vt:lpstr>Приложение 4 (новое)</vt:lpstr>
      <vt:lpstr>Лист1</vt:lpstr>
      <vt:lpstr>'Приложение 2'!Область_печати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2022-12-01T08:46:49Z</cp:lastPrinted>
  <dcterms:created xsi:type="dcterms:W3CDTF">1996-10-08T23:32:33Z</dcterms:created>
  <dcterms:modified xsi:type="dcterms:W3CDTF">2022-12-20T05:55:35Z</dcterms:modified>
</cp:coreProperties>
</file>