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Паспорт программы" sheetId="1" r:id="rId1"/>
    <sheet name="Приложение 1 " sheetId="2" r:id="rId2"/>
    <sheet name="Приложение 3" sheetId="4" r:id="rId3"/>
    <sheet name="Приложение 4" sheetId="5" r:id="rId4"/>
  </sheets>
  <definedNames>
    <definedName name="_xlnm.Print_Area" localSheetId="0">'Паспорт программы'!$A$1:$G$22</definedName>
    <definedName name="_xlnm.Print_Area" localSheetId="1">'Приложение 1 '!$A$1:$I$31</definedName>
    <definedName name="_xlnm.Print_Area" localSheetId="2">'Приложение 3'!$A$1:$K$105</definedName>
    <definedName name="_xlnm.Print_Area" localSheetId="3">'Приложение 4'!$A$1:$M$144</definedName>
  </definedNames>
  <calcPr calcId="145621"/>
</workbook>
</file>

<file path=xl/calcChain.xml><?xml version="1.0" encoding="utf-8"?>
<calcChain xmlns="http://schemas.openxmlformats.org/spreadsheetml/2006/main">
  <c r="E43" i="4" l="1"/>
  <c r="E42" i="4"/>
  <c r="H43" i="4"/>
  <c r="H42" i="4"/>
  <c r="I29" i="5"/>
  <c r="F49" i="5"/>
  <c r="F48" i="5"/>
  <c r="K47" i="5"/>
  <c r="J47" i="5"/>
  <c r="I47" i="5"/>
  <c r="H47" i="5"/>
  <c r="G47" i="5"/>
  <c r="E47" i="5"/>
  <c r="J43" i="4"/>
  <c r="I43" i="4"/>
  <c r="J42" i="4"/>
  <c r="I42" i="4"/>
  <c r="G41" i="4"/>
  <c r="J41" i="4" l="1"/>
  <c r="F47" i="5"/>
  <c r="I41" i="4"/>
  <c r="F63" i="5"/>
  <c r="F62" i="5"/>
  <c r="K52" i="5" l="1"/>
  <c r="J52" i="5"/>
  <c r="I52" i="5"/>
  <c r="H52" i="5"/>
  <c r="G52" i="5"/>
  <c r="K51" i="5"/>
  <c r="K50" i="5" s="1"/>
  <c r="J51" i="5"/>
  <c r="I51" i="5"/>
  <c r="I50" i="5" s="1"/>
  <c r="H51" i="5"/>
  <c r="G51" i="5"/>
  <c r="J50" i="5" l="1"/>
  <c r="H50" i="5"/>
  <c r="F52" i="5"/>
  <c r="G50" i="5"/>
  <c r="F51" i="5"/>
  <c r="F50" i="5" l="1"/>
  <c r="F39" i="4"/>
  <c r="G39" i="4"/>
  <c r="F40" i="4"/>
  <c r="G40" i="4"/>
  <c r="H40" i="4"/>
  <c r="H39" i="4"/>
  <c r="I61" i="5"/>
  <c r="G35" i="5"/>
  <c r="F35" i="5" s="1"/>
  <c r="E34" i="5"/>
  <c r="J37" i="4"/>
  <c r="I37" i="4"/>
  <c r="H37" i="4"/>
  <c r="G37" i="4"/>
  <c r="F37" i="4"/>
  <c r="I39" i="4"/>
  <c r="J39" i="4"/>
  <c r="I40" i="4"/>
  <c r="J40" i="4"/>
  <c r="F46" i="5"/>
  <c r="E40" i="4" s="1"/>
  <c r="F45" i="5"/>
  <c r="E39" i="4" s="1"/>
  <c r="K44" i="5"/>
  <c r="J44" i="5"/>
  <c r="I44" i="5"/>
  <c r="H44" i="5"/>
  <c r="G44" i="5"/>
  <c r="E44" i="5"/>
  <c r="E41" i="5"/>
  <c r="G41" i="5"/>
  <c r="H41" i="5"/>
  <c r="I41" i="5"/>
  <c r="J41" i="5"/>
  <c r="K41" i="5"/>
  <c r="F42" i="5"/>
  <c r="F43" i="5"/>
  <c r="F38" i="4" l="1"/>
  <c r="J38" i="4"/>
  <c r="I38" i="4"/>
  <c r="G38" i="4"/>
  <c r="F41" i="5"/>
  <c r="E38" i="4"/>
  <c r="F44" i="5"/>
  <c r="H38" i="4"/>
  <c r="I38" i="5"/>
  <c r="I30" i="5" l="1"/>
  <c r="I60" i="5" s="1"/>
  <c r="I37" i="5"/>
  <c r="I116" i="5"/>
  <c r="I28" i="5" l="1"/>
  <c r="I76" i="5"/>
  <c r="I72" i="5"/>
  <c r="I82" i="5" l="1"/>
  <c r="I86" i="5" l="1"/>
  <c r="I90" i="5"/>
  <c r="K144" i="5" l="1"/>
  <c r="J144" i="5"/>
  <c r="I144" i="5"/>
  <c r="H144" i="5"/>
  <c r="G144" i="5"/>
  <c r="E144" i="5"/>
  <c r="F134" i="5"/>
  <c r="F133" i="5"/>
  <c r="F130" i="5" s="1"/>
  <c r="K132" i="5"/>
  <c r="J103" i="4" s="1"/>
  <c r="J132" i="5"/>
  <c r="I132" i="5"/>
  <c r="H103" i="4" s="1"/>
  <c r="H132" i="5"/>
  <c r="G103" i="4" s="1"/>
  <c r="G132" i="5"/>
  <c r="E132" i="5"/>
  <c r="K131" i="5"/>
  <c r="J131" i="5"/>
  <c r="I131" i="5"/>
  <c r="H131" i="5"/>
  <c r="G131" i="5"/>
  <c r="E131" i="5"/>
  <c r="K130" i="5"/>
  <c r="J130" i="5"/>
  <c r="I130" i="5"/>
  <c r="H130" i="5"/>
  <c r="H129" i="5" s="1"/>
  <c r="G130" i="5"/>
  <c r="E130" i="5"/>
  <c r="F128" i="5"/>
  <c r="E102" i="4" s="1"/>
  <c r="F127" i="5"/>
  <c r="K126" i="5"/>
  <c r="J100" i="4" s="1"/>
  <c r="J126" i="5"/>
  <c r="I100" i="4" s="1"/>
  <c r="I126" i="5"/>
  <c r="H100" i="4" s="1"/>
  <c r="H126" i="5"/>
  <c r="G100" i="4" s="1"/>
  <c r="G126" i="5"/>
  <c r="F100" i="4" s="1"/>
  <c r="E126" i="5"/>
  <c r="F125" i="5"/>
  <c r="E99" i="4" s="1"/>
  <c r="F124" i="5"/>
  <c r="E98" i="4" s="1"/>
  <c r="F123" i="5"/>
  <c r="K122" i="5"/>
  <c r="J96" i="4" s="1"/>
  <c r="J122" i="5"/>
  <c r="I96" i="4" s="1"/>
  <c r="I122" i="5"/>
  <c r="H96" i="4" s="1"/>
  <c r="H122" i="5"/>
  <c r="G122" i="5"/>
  <c r="F96" i="4" s="1"/>
  <c r="E122" i="5"/>
  <c r="F121" i="5"/>
  <c r="E95" i="4" s="1"/>
  <c r="H120" i="5"/>
  <c r="F120" i="5" s="1"/>
  <c r="E94" i="4" s="1"/>
  <c r="H119" i="5"/>
  <c r="G93" i="4" s="1"/>
  <c r="K118" i="5"/>
  <c r="J92" i="4" s="1"/>
  <c r="J118" i="5"/>
  <c r="I92" i="4" s="1"/>
  <c r="I118" i="5"/>
  <c r="H92" i="4" s="1"/>
  <c r="G118" i="5"/>
  <c r="F92" i="4" s="1"/>
  <c r="E118" i="5"/>
  <c r="F117" i="5"/>
  <c r="E91" i="4" s="1"/>
  <c r="F116" i="5"/>
  <c r="E90" i="4" s="1"/>
  <c r="K115" i="5"/>
  <c r="J89" i="4" s="1"/>
  <c r="J115" i="5"/>
  <c r="I89" i="4" s="1"/>
  <c r="I115" i="5"/>
  <c r="H89" i="4" s="1"/>
  <c r="H115" i="5"/>
  <c r="G89" i="4" s="1"/>
  <c r="G115" i="5"/>
  <c r="E115" i="5"/>
  <c r="H114" i="5"/>
  <c r="F114" i="5" s="1"/>
  <c r="E88" i="4" s="1"/>
  <c r="H113" i="5"/>
  <c r="F113" i="5" s="1"/>
  <c r="E87" i="4" s="1"/>
  <c r="H112" i="5"/>
  <c r="F112" i="5" s="1"/>
  <c r="K111" i="5"/>
  <c r="J85" i="4" s="1"/>
  <c r="J111" i="5"/>
  <c r="I85" i="4" s="1"/>
  <c r="I111" i="5"/>
  <c r="H85" i="4" s="1"/>
  <c r="G111" i="5"/>
  <c r="F85" i="4" s="1"/>
  <c r="E111" i="5"/>
  <c r="F110" i="5"/>
  <c r="E84" i="4" s="1"/>
  <c r="F109" i="5"/>
  <c r="K108" i="5"/>
  <c r="J108" i="5"/>
  <c r="I82" i="4" s="1"/>
  <c r="I108" i="5"/>
  <c r="H82" i="4" s="1"/>
  <c r="H108" i="5"/>
  <c r="G82" i="4" s="1"/>
  <c r="G108" i="5"/>
  <c r="E108" i="5"/>
  <c r="F107" i="5"/>
  <c r="E81" i="4" s="1"/>
  <c r="F106" i="5"/>
  <c r="E80" i="4" s="1"/>
  <c r="K105" i="5"/>
  <c r="J105" i="5"/>
  <c r="I79" i="4" s="1"/>
  <c r="I105" i="5"/>
  <c r="H79" i="4" s="1"/>
  <c r="H105" i="5"/>
  <c r="G79" i="4" s="1"/>
  <c r="G105" i="5"/>
  <c r="E105" i="5"/>
  <c r="K104" i="5"/>
  <c r="K138" i="5" s="1"/>
  <c r="J104" i="5"/>
  <c r="J138" i="5" s="1"/>
  <c r="J143" i="5" s="1"/>
  <c r="F18" i="1" s="1"/>
  <c r="I104" i="5"/>
  <c r="I138" i="5" s="1"/>
  <c r="G104" i="5"/>
  <c r="G138" i="5" s="1"/>
  <c r="D27" i="2" s="1"/>
  <c r="E104" i="5"/>
  <c r="E138" i="5" s="1"/>
  <c r="E143" i="5" s="1"/>
  <c r="K103" i="5"/>
  <c r="J103" i="5"/>
  <c r="I103" i="5"/>
  <c r="G103" i="5"/>
  <c r="E103" i="5"/>
  <c r="K102" i="5"/>
  <c r="J102" i="5"/>
  <c r="I102" i="5"/>
  <c r="G102" i="5"/>
  <c r="E102" i="5"/>
  <c r="F100" i="5"/>
  <c r="F97" i="5" s="1"/>
  <c r="F99" i="5"/>
  <c r="E77" i="4" s="1"/>
  <c r="K98" i="5"/>
  <c r="J76" i="4" s="1"/>
  <c r="J98" i="5"/>
  <c r="I76" i="4" s="1"/>
  <c r="I98" i="5"/>
  <c r="H76" i="4" s="1"/>
  <c r="H98" i="5"/>
  <c r="G76" i="4" s="1"/>
  <c r="G98" i="5"/>
  <c r="E98" i="5"/>
  <c r="K97" i="5"/>
  <c r="J97" i="5"/>
  <c r="I97" i="5"/>
  <c r="H97" i="5"/>
  <c r="G97" i="5"/>
  <c r="E97" i="5"/>
  <c r="K96" i="5"/>
  <c r="J96" i="5"/>
  <c r="I96" i="5"/>
  <c r="H96" i="5"/>
  <c r="G96" i="5"/>
  <c r="E96" i="5"/>
  <c r="F94" i="5"/>
  <c r="F93" i="5" s="1"/>
  <c r="F92" i="5" s="1"/>
  <c r="F91" i="5" s="1"/>
  <c r="K93" i="5"/>
  <c r="K92" i="5" s="1"/>
  <c r="K91" i="5" s="1"/>
  <c r="J93" i="5"/>
  <c r="J92" i="5" s="1"/>
  <c r="J91" i="5" s="1"/>
  <c r="I93" i="5"/>
  <c r="I92" i="5" s="1"/>
  <c r="I91" i="5" s="1"/>
  <c r="H93" i="5"/>
  <c r="H92" i="5" s="1"/>
  <c r="H91" i="5" s="1"/>
  <c r="G93" i="5"/>
  <c r="G92" i="5" s="1"/>
  <c r="G91" i="5" s="1"/>
  <c r="E93" i="5"/>
  <c r="E92" i="5" s="1"/>
  <c r="E91" i="5" s="1"/>
  <c r="H90" i="5"/>
  <c r="G73" i="4" s="1"/>
  <c r="G90" i="5"/>
  <c r="G89" i="5" s="1"/>
  <c r="K89" i="5"/>
  <c r="J72" i="4" s="1"/>
  <c r="J89" i="5"/>
  <c r="I72" i="4" s="1"/>
  <c r="I89" i="5"/>
  <c r="H72" i="4" s="1"/>
  <c r="E89" i="5"/>
  <c r="F88" i="5"/>
  <c r="F87" i="5" s="1"/>
  <c r="K87" i="5"/>
  <c r="J87" i="5"/>
  <c r="I87" i="5"/>
  <c r="H87" i="5"/>
  <c r="G87" i="5"/>
  <c r="E87" i="5"/>
  <c r="I84" i="5"/>
  <c r="I83" i="5" s="1"/>
  <c r="H86" i="5"/>
  <c r="H85" i="5" s="1"/>
  <c r="G68" i="4" s="1"/>
  <c r="G86" i="5"/>
  <c r="K85" i="5"/>
  <c r="J68" i="4" s="1"/>
  <c r="J85" i="5"/>
  <c r="I68" i="4" s="1"/>
  <c r="I85" i="5"/>
  <c r="H68" i="4" s="1"/>
  <c r="E85" i="5"/>
  <c r="K84" i="5"/>
  <c r="K83" i="5" s="1"/>
  <c r="J84" i="5"/>
  <c r="J83" i="5" s="1"/>
  <c r="E84" i="5"/>
  <c r="E83" i="5" s="1"/>
  <c r="G82" i="5"/>
  <c r="F82" i="5" s="1"/>
  <c r="K81" i="5"/>
  <c r="J66" i="4" s="1"/>
  <c r="J81" i="5"/>
  <c r="I66" i="4" s="1"/>
  <c r="I81" i="5"/>
  <c r="H66" i="4" s="1"/>
  <c r="H81" i="5"/>
  <c r="E81" i="5"/>
  <c r="K80" i="5"/>
  <c r="K79" i="5" s="1"/>
  <c r="J80" i="5"/>
  <c r="J79" i="5" s="1"/>
  <c r="I80" i="5"/>
  <c r="I79" i="5" s="1"/>
  <c r="H80" i="5"/>
  <c r="H79" i="5" s="1"/>
  <c r="E80" i="5"/>
  <c r="E79" i="5" s="1"/>
  <c r="F78" i="5"/>
  <c r="F77" i="5" s="1"/>
  <c r="K77" i="5"/>
  <c r="J77" i="5"/>
  <c r="I77" i="5"/>
  <c r="H77" i="5"/>
  <c r="G77" i="5"/>
  <c r="E77" i="5"/>
  <c r="H76" i="5"/>
  <c r="H75" i="5" s="1"/>
  <c r="G76" i="5"/>
  <c r="F63" i="4" s="1"/>
  <c r="K75" i="5"/>
  <c r="J62" i="4" s="1"/>
  <c r="J75" i="5"/>
  <c r="I62" i="4" s="1"/>
  <c r="I75" i="5"/>
  <c r="H62" i="4" s="1"/>
  <c r="E75" i="5"/>
  <c r="F74" i="5"/>
  <c r="F73" i="5" s="1"/>
  <c r="K73" i="5"/>
  <c r="J73" i="5"/>
  <c r="I73" i="5"/>
  <c r="H73" i="5"/>
  <c r="G73" i="5"/>
  <c r="E73" i="5"/>
  <c r="I71" i="5"/>
  <c r="H72" i="5"/>
  <c r="G72" i="5"/>
  <c r="G71" i="5" s="1"/>
  <c r="F58" i="4" s="1"/>
  <c r="K71" i="5"/>
  <c r="J58" i="4" s="1"/>
  <c r="J71" i="5"/>
  <c r="E71" i="5"/>
  <c r="F70" i="5"/>
  <c r="F67" i="5" s="1"/>
  <c r="F69" i="5"/>
  <c r="K68" i="5"/>
  <c r="J68" i="5"/>
  <c r="I68" i="5"/>
  <c r="H68" i="5"/>
  <c r="G68" i="5"/>
  <c r="E68" i="5"/>
  <c r="K67" i="5"/>
  <c r="J67" i="5"/>
  <c r="I67" i="5"/>
  <c r="H67" i="5"/>
  <c r="G67" i="5"/>
  <c r="E67" i="5"/>
  <c r="K66" i="5"/>
  <c r="J66" i="5"/>
  <c r="E66" i="5"/>
  <c r="F58" i="5"/>
  <c r="E49" i="4" s="1"/>
  <c r="F57" i="5"/>
  <c r="K56" i="5"/>
  <c r="J56" i="5"/>
  <c r="I56" i="5"/>
  <c r="H56" i="5"/>
  <c r="G56" i="5"/>
  <c r="E56" i="5"/>
  <c r="F55" i="5"/>
  <c r="F54" i="5"/>
  <c r="K53" i="5"/>
  <c r="J53" i="5"/>
  <c r="I53" i="5"/>
  <c r="H53" i="5"/>
  <c r="G53" i="5"/>
  <c r="E53" i="5"/>
  <c r="E30" i="5"/>
  <c r="F40" i="5"/>
  <c r="E37" i="4" s="1"/>
  <c r="K39" i="5"/>
  <c r="J36" i="4" s="1"/>
  <c r="J35" i="4" s="1"/>
  <c r="J39" i="5"/>
  <c r="I36" i="4" s="1"/>
  <c r="I35" i="4" s="1"/>
  <c r="I39" i="5"/>
  <c r="H36" i="4" s="1"/>
  <c r="H35" i="4" s="1"/>
  <c r="H39" i="5"/>
  <c r="G36" i="4" s="1"/>
  <c r="G35" i="4" s="1"/>
  <c r="G39" i="5"/>
  <c r="F36" i="4" s="1"/>
  <c r="F35" i="4" s="1"/>
  <c r="E39" i="5"/>
  <c r="H38" i="5"/>
  <c r="G32" i="4" s="1"/>
  <c r="G31" i="4" s="1"/>
  <c r="G38" i="5"/>
  <c r="G37" i="5" s="1"/>
  <c r="K37" i="5"/>
  <c r="J37" i="5"/>
  <c r="E37" i="5"/>
  <c r="G36" i="5"/>
  <c r="F36" i="5" s="1"/>
  <c r="E30" i="4" s="1"/>
  <c r="F27" i="4"/>
  <c r="K34" i="5"/>
  <c r="J34" i="5"/>
  <c r="I34" i="5"/>
  <c r="H34" i="5"/>
  <c r="G26" i="4" s="1"/>
  <c r="F33" i="5"/>
  <c r="F32" i="5"/>
  <c r="K31" i="5"/>
  <c r="J31" i="5"/>
  <c r="I31" i="5"/>
  <c r="H31" i="5"/>
  <c r="G31" i="5"/>
  <c r="E31" i="5"/>
  <c r="K30" i="5"/>
  <c r="J30" i="5"/>
  <c r="J60" i="5" s="1"/>
  <c r="G30" i="5"/>
  <c r="G60" i="5" s="1"/>
  <c r="K29" i="5"/>
  <c r="K61" i="5" s="1"/>
  <c r="J29" i="5"/>
  <c r="H29" i="5"/>
  <c r="H61" i="5" s="1"/>
  <c r="E29" i="5"/>
  <c r="J105" i="4"/>
  <c r="I105" i="4"/>
  <c r="H105" i="4"/>
  <c r="G105" i="4"/>
  <c r="F105" i="4"/>
  <c r="E105" i="4"/>
  <c r="J104" i="4"/>
  <c r="I104" i="4"/>
  <c r="H104" i="4"/>
  <c r="G104" i="4"/>
  <c r="F104" i="4"/>
  <c r="I103" i="4"/>
  <c r="F103" i="4"/>
  <c r="J102" i="4"/>
  <c r="I102" i="4"/>
  <c r="H102" i="4"/>
  <c r="G102" i="4"/>
  <c r="F102" i="4"/>
  <c r="J101" i="4"/>
  <c r="I101" i="4"/>
  <c r="H101" i="4"/>
  <c r="G101" i="4"/>
  <c r="F101" i="4"/>
  <c r="J99" i="4"/>
  <c r="I99" i="4"/>
  <c r="H99" i="4"/>
  <c r="G99" i="4"/>
  <c r="F99" i="4"/>
  <c r="J98" i="4"/>
  <c r="I98" i="4"/>
  <c r="H98" i="4"/>
  <c r="G98" i="4"/>
  <c r="F98" i="4"/>
  <c r="J97" i="4"/>
  <c r="I97" i="4"/>
  <c r="H97" i="4"/>
  <c r="G97" i="4"/>
  <c r="F97" i="4"/>
  <c r="E97" i="4"/>
  <c r="G96" i="4"/>
  <c r="J95" i="4"/>
  <c r="I95" i="4"/>
  <c r="H95" i="4"/>
  <c r="G95" i="4"/>
  <c r="F95" i="4"/>
  <c r="J94" i="4"/>
  <c r="I94" i="4"/>
  <c r="H94" i="4"/>
  <c r="G94" i="4"/>
  <c r="F94" i="4"/>
  <c r="J93" i="4"/>
  <c r="I93" i="4"/>
  <c r="H93" i="4"/>
  <c r="F93" i="4"/>
  <c r="J91" i="4"/>
  <c r="I91" i="4"/>
  <c r="H91" i="4"/>
  <c r="G91" i="4"/>
  <c r="F91" i="4"/>
  <c r="J90" i="4"/>
  <c r="I90" i="4"/>
  <c r="H90" i="4"/>
  <c r="G90" i="4"/>
  <c r="F90" i="4"/>
  <c r="J88" i="4"/>
  <c r="I88" i="4"/>
  <c r="H88" i="4"/>
  <c r="F88" i="4"/>
  <c r="J87" i="4"/>
  <c r="I87" i="4"/>
  <c r="H87" i="4"/>
  <c r="G87" i="4"/>
  <c r="F87" i="4"/>
  <c r="J86" i="4"/>
  <c r="I86" i="4"/>
  <c r="H86" i="4"/>
  <c r="F86" i="4"/>
  <c r="J84" i="4"/>
  <c r="I84" i="4"/>
  <c r="H84" i="4"/>
  <c r="G84" i="4"/>
  <c r="F84" i="4"/>
  <c r="J83" i="4"/>
  <c r="I83" i="4"/>
  <c r="H83" i="4"/>
  <c r="G83" i="4"/>
  <c r="F83" i="4"/>
  <c r="J82" i="4"/>
  <c r="F82" i="4"/>
  <c r="J81" i="4"/>
  <c r="I81" i="4"/>
  <c r="H81" i="4"/>
  <c r="G81" i="4"/>
  <c r="F81" i="4"/>
  <c r="J80" i="4"/>
  <c r="I80" i="4"/>
  <c r="H80" i="4"/>
  <c r="G80" i="4"/>
  <c r="F80" i="4"/>
  <c r="J79" i="4"/>
  <c r="F79" i="4"/>
  <c r="J78" i="4"/>
  <c r="I78" i="4"/>
  <c r="H78" i="4"/>
  <c r="G78" i="4"/>
  <c r="F78" i="4"/>
  <c r="J77" i="4"/>
  <c r="I77" i="4"/>
  <c r="H77" i="4"/>
  <c r="G77" i="4"/>
  <c r="F77" i="4"/>
  <c r="E75" i="4"/>
  <c r="E74" i="4" s="1"/>
  <c r="J74" i="4"/>
  <c r="I74" i="4"/>
  <c r="H74" i="4"/>
  <c r="G74" i="4"/>
  <c r="F74" i="4"/>
  <c r="J73" i="4"/>
  <c r="I73" i="4"/>
  <c r="H73" i="4"/>
  <c r="F72" i="4"/>
  <c r="E71" i="4"/>
  <c r="E70" i="4" s="1"/>
  <c r="J70" i="4"/>
  <c r="I70" i="4"/>
  <c r="H70" i="4"/>
  <c r="G70" i="4"/>
  <c r="F70" i="4"/>
  <c r="J69" i="4"/>
  <c r="I69" i="4"/>
  <c r="H69" i="4"/>
  <c r="J67" i="4"/>
  <c r="I67" i="4"/>
  <c r="H67" i="4"/>
  <c r="G67" i="4"/>
  <c r="G66" i="4"/>
  <c r="J65" i="4"/>
  <c r="J64" i="4" s="1"/>
  <c r="I65" i="4"/>
  <c r="I64" i="4" s="1"/>
  <c r="H65" i="4"/>
  <c r="H64" i="4" s="1"/>
  <c r="G65" i="4"/>
  <c r="G64" i="4" s="1"/>
  <c r="E65" i="4"/>
  <c r="E64" i="4" s="1"/>
  <c r="J63" i="4"/>
  <c r="I63" i="4"/>
  <c r="H63" i="4"/>
  <c r="E61" i="4"/>
  <c r="E60" i="4" s="1"/>
  <c r="J60" i="4"/>
  <c r="I60" i="4"/>
  <c r="H60" i="4"/>
  <c r="G60" i="4"/>
  <c r="F60" i="4"/>
  <c r="J59" i="4"/>
  <c r="I59" i="4"/>
  <c r="H59" i="4"/>
  <c r="I58" i="4"/>
  <c r="H58" i="4"/>
  <c r="E57" i="4"/>
  <c r="E56" i="4"/>
  <c r="J55" i="4"/>
  <c r="I55" i="4"/>
  <c r="H55" i="4"/>
  <c r="G55" i="4"/>
  <c r="F55" i="4"/>
  <c r="J49" i="4"/>
  <c r="I49" i="4"/>
  <c r="H49" i="4"/>
  <c r="G49" i="4"/>
  <c r="F49" i="4"/>
  <c r="J48" i="4"/>
  <c r="I48" i="4"/>
  <c r="H48" i="4"/>
  <c r="G48" i="4"/>
  <c r="F48" i="4"/>
  <c r="E48" i="4"/>
  <c r="E34" i="4"/>
  <c r="J32" i="4"/>
  <c r="J31" i="4" s="1"/>
  <c r="I32" i="4"/>
  <c r="I31" i="4" s="1"/>
  <c r="J30" i="4"/>
  <c r="I30" i="4"/>
  <c r="H30" i="4"/>
  <c r="G30" i="4"/>
  <c r="F30" i="4"/>
  <c r="J29" i="4"/>
  <c r="I29" i="4"/>
  <c r="H29" i="4"/>
  <c r="G29" i="4"/>
  <c r="G27" i="4"/>
  <c r="H30" i="2"/>
  <c r="G30" i="2"/>
  <c r="F30" i="2"/>
  <c r="E30" i="2"/>
  <c r="D30" i="2"/>
  <c r="H21" i="2"/>
  <c r="G21" i="2"/>
  <c r="F21" i="2"/>
  <c r="E21" i="2"/>
  <c r="D21" i="1" s="1"/>
  <c r="D21" i="2"/>
  <c r="H18" i="2"/>
  <c r="G18" i="2"/>
  <c r="F18" i="2"/>
  <c r="E18" i="2"/>
  <c r="D18" i="2"/>
  <c r="F73" i="4" l="1"/>
  <c r="E78" i="4"/>
  <c r="G88" i="4"/>
  <c r="K101" i="5"/>
  <c r="H104" i="5"/>
  <c r="F59" i="4"/>
  <c r="E104" i="4"/>
  <c r="E28" i="5"/>
  <c r="F21" i="1"/>
  <c r="G129" i="5"/>
  <c r="J28" i="4"/>
  <c r="H47" i="4"/>
  <c r="C21" i="1"/>
  <c r="G21" i="1"/>
  <c r="J28" i="5"/>
  <c r="J61" i="5"/>
  <c r="G19" i="2" s="1"/>
  <c r="K60" i="5"/>
  <c r="H20" i="2" s="1"/>
  <c r="H66" i="5"/>
  <c r="G69" i="4"/>
  <c r="H71" i="5"/>
  <c r="G58" i="4" s="1"/>
  <c r="G27" i="2"/>
  <c r="H89" i="5"/>
  <c r="G72" i="4" s="1"/>
  <c r="F96" i="5"/>
  <c r="F95" i="5" s="1"/>
  <c r="G47" i="4"/>
  <c r="G59" i="4"/>
  <c r="G34" i="5"/>
  <c r="F34" i="5" s="1"/>
  <c r="G95" i="5"/>
  <c r="F144" i="5"/>
  <c r="I101" i="5"/>
  <c r="F47" i="4"/>
  <c r="J47" i="4"/>
  <c r="F132" i="5"/>
  <c r="E103" i="4" s="1"/>
  <c r="H19" i="2"/>
  <c r="K28" i="5"/>
  <c r="H84" i="5"/>
  <c r="H83" i="5" s="1"/>
  <c r="F90" i="5"/>
  <c r="F89" i="5" s="1"/>
  <c r="E72" i="4" s="1"/>
  <c r="G101" i="5"/>
  <c r="E101" i="5"/>
  <c r="I47" i="4"/>
  <c r="F53" i="5"/>
  <c r="F56" i="5"/>
  <c r="E60" i="5"/>
  <c r="G28" i="4"/>
  <c r="H28" i="4"/>
  <c r="H27" i="2"/>
  <c r="K143" i="5"/>
  <c r="G18" i="1" s="1"/>
  <c r="E67" i="4"/>
  <c r="F80" i="5"/>
  <c r="F79" i="5" s="1"/>
  <c r="F81" i="5"/>
  <c r="E66" i="4" s="1"/>
  <c r="I28" i="4"/>
  <c r="F32" i="4"/>
  <c r="F31" i="4" s="1"/>
  <c r="G63" i="4"/>
  <c r="F31" i="5"/>
  <c r="E136" i="5"/>
  <c r="E141" i="5" s="1"/>
  <c r="J65" i="5"/>
  <c r="H95" i="5"/>
  <c r="I137" i="5"/>
  <c r="F28" i="2" s="1"/>
  <c r="H102" i="5"/>
  <c r="F102" i="5" s="1"/>
  <c r="F104" i="5"/>
  <c r="E65" i="5"/>
  <c r="F76" i="5"/>
  <c r="F75" i="5" s="1"/>
  <c r="E62" i="4" s="1"/>
  <c r="G81" i="5"/>
  <c r="F66" i="4" s="1"/>
  <c r="E95" i="5"/>
  <c r="I95" i="5"/>
  <c r="K129" i="5"/>
  <c r="I30" i="2"/>
  <c r="E55" i="4"/>
  <c r="E21" i="1"/>
  <c r="B21" i="1" s="1"/>
  <c r="F67" i="4"/>
  <c r="G86" i="4"/>
  <c r="E61" i="5"/>
  <c r="G80" i="5"/>
  <c r="G79" i="5" s="1"/>
  <c r="G137" i="5"/>
  <c r="K95" i="5"/>
  <c r="H103" i="5"/>
  <c r="H137" i="5" s="1"/>
  <c r="F108" i="5"/>
  <c r="E82" i="4" s="1"/>
  <c r="H111" i="5"/>
  <c r="G85" i="4" s="1"/>
  <c r="F126" i="5"/>
  <c r="E100" i="4" s="1"/>
  <c r="E129" i="5"/>
  <c r="I129" i="5"/>
  <c r="F131" i="5"/>
  <c r="F129" i="5" s="1"/>
  <c r="J129" i="5"/>
  <c r="J137" i="5"/>
  <c r="G28" i="2" s="1"/>
  <c r="J101" i="5"/>
  <c r="J136" i="5"/>
  <c r="E73" i="4"/>
  <c r="I18" i="2"/>
  <c r="H32" i="4"/>
  <c r="H31" i="4" s="1"/>
  <c r="F115" i="5"/>
  <c r="E89" i="4" s="1"/>
  <c r="F89" i="4"/>
  <c r="F19" i="2"/>
  <c r="D20" i="2"/>
  <c r="K136" i="5"/>
  <c r="F69" i="4"/>
  <c r="G85" i="5"/>
  <c r="G84" i="5"/>
  <c r="D28" i="2"/>
  <c r="I143" i="5"/>
  <c r="E18" i="1" s="1"/>
  <c r="F27" i="2"/>
  <c r="G62" i="4"/>
  <c r="G29" i="5"/>
  <c r="F29" i="4"/>
  <c r="F28" i="4" s="1"/>
  <c r="F26" i="4" s="1"/>
  <c r="E26" i="4" s="1"/>
  <c r="G143" i="5"/>
  <c r="I21" i="2"/>
  <c r="H30" i="5"/>
  <c r="H37" i="5"/>
  <c r="F38" i="5"/>
  <c r="E32" i="4" s="1"/>
  <c r="E31" i="4" s="1"/>
  <c r="G20" i="2"/>
  <c r="I65" i="5"/>
  <c r="F76" i="4"/>
  <c r="F98" i="5"/>
  <c r="E76" i="4" s="1"/>
  <c r="F111" i="5"/>
  <c r="E85" i="4" s="1"/>
  <c r="F119" i="5"/>
  <c r="H118" i="5"/>
  <c r="G92" i="4" s="1"/>
  <c r="H138" i="5"/>
  <c r="F138" i="5" s="1"/>
  <c r="J95" i="5"/>
  <c r="E83" i="4"/>
  <c r="G66" i="5"/>
  <c r="F68" i="5"/>
  <c r="K65" i="5"/>
  <c r="F105" i="5"/>
  <c r="E79" i="4" s="1"/>
  <c r="F122" i="5"/>
  <c r="E96" i="4" s="1"/>
  <c r="K137" i="5"/>
  <c r="E47" i="4"/>
  <c r="F65" i="4"/>
  <c r="F64" i="4" s="1"/>
  <c r="E86" i="4"/>
  <c r="E101" i="4"/>
  <c r="E19" i="2"/>
  <c r="F39" i="5"/>
  <c r="E36" i="4" s="1"/>
  <c r="E35" i="4" s="1"/>
  <c r="I66" i="5"/>
  <c r="I136" i="5" s="1"/>
  <c r="I135" i="5" s="1"/>
  <c r="F72" i="5"/>
  <c r="E59" i="4" s="1"/>
  <c r="G75" i="5"/>
  <c r="F62" i="4" s="1"/>
  <c r="E137" i="5"/>
  <c r="H65" i="5" l="1"/>
  <c r="F71" i="5"/>
  <c r="E58" i="4" s="1"/>
  <c r="G61" i="5"/>
  <c r="F61" i="5" s="1"/>
  <c r="F29" i="5"/>
  <c r="F30" i="5"/>
  <c r="H60" i="5"/>
  <c r="F60" i="5" s="1"/>
  <c r="E135" i="5"/>
  <c r="H17" i="2"/>
  <c r="C18" i="1"/>
  <c r="J141" i="5"/>
  <c r="J135" i="5"/>
  <c r="K59" i="5"/>
  <c r="H136" i="5"/>
  <c r="H135" i="5" s="1"/>
  <c r="K135" i="5"/>
  <c r="G28" i="5"/>
  <c r="G29" i="2"/>
  <c r="G26" i="2" s="1"/>
  <c r="H28" i="5"/>
  <c r="E59" i="5"/>
  <c r="H142" i="5"/>
  <c r="D19" i="1" s="1"/>
  <c r="F137" i="5"/>
  <c r="E28" i="2"/>
  <c r="E63" i="4"/>
  <c r="F103" i="5"/>
  <c r="J59" i="5"/>
  <c r="H101" i="5"/>
  <c r="F101" i="5" s="1"/>
  <c r="E142" i="5"/>
  <c r="E140" i="5" s="1"/>
  <c r="F37" i="5"/>
  <c r="H141" i="5"/>
  <c r="E29" i="4"/>
  <c r="E28" i="4" s="1"/>
  <c r="E27" i="4"/>
  <c r="G83" i="5"/>
  <c r="F84" i="5"/>
  <c r="F83" i="5" s="1"/>
  <c r="J142" i="5"/>
  <c r="F19" i="1" s="1"/>
  <c r="E29" i="2"/>
  <c r="F20" i="2"/>
  <c r="I59" i="5"/>
  <c r="G136" i="5"/>
  <c r="G135" i="5" s="1"/>
  <c r="F66" i="5"/>
  <c r="E93" i="4"/>
  <c r="F118" i="5"/>
  <c r="E92" i="4" s="1"/>
  <c r="K141" i="5"/>
  <c r="H29" i="2"/>
  <c r="I142" i="5"/>
  <c r="E19" i="1" s="1"/>
  <c r="F29" i="2"/>
  <c r="F26" i="2" s="1"/>
  <c r="I141" i="5"/>
  <c r="K142" i="5"/>
  <c r="G19" i="1" s="1"/>
  <c r="H28" i="2"/>
  <c r="G65" i="5"/>
  <c r="F65" i="5" s="1"/>
  <c r="H143" i="5"/>
  <c r="D18" i="1" s="1"/>
  <c r="E27" i="2"/>
  <c r="G17" i="2"/>
  <c r="F86" i="5"/>
  <c r="F68" i="4"/>
  <c r="F28" i="5" l="1"/>
  <c r="F59" i="5"/>
  <c r="I28" i="2"/>
  <c r="F20" i="1"/>
  <c r="F22" i="1" s="1"/>
  <c r="J140" i="5"/>
  <c r="I140" i="5"/>
  <c r="E20" i="1"/>
  <c r="E22" i="1" s="1"/>
  <c r="H140" i="5"/>
  <c r="D20" i="1"/>
  <c r="D22" i="1" s="1"/>
  <c r="B18" i="1"/>
  <c r="G20" i="1"/>
  <c r="G22" i="1" s="1"/>
  <c r="K140" i="5"/>
  <c r="F143" i="5"/>
  <c r="E26" i="2"/>
  <c r="I27" i="2"/>
  <c r="D19" i="2"/>
  <c r="G142" i="5"/>
  <c r="G59" i="5"/>
  <c r="G141" i="5"/>
  <c r="F136" i="5"/>
  <c r="F135" i="5" s="1"/>
  <c r="D29" i="2"/>
  <c r="H59" i="5"/>
  <c r="E20" i="2"/>
  <c r="F85" i="5"/>
  <c r="E68" i="4" s="1"/>
  <c r="E69" i="4"/>
  <c r="H26" i="2"/>
  <c r="F17" i="2"/>
  <c r="C20" i="1" l="1"/>
  <c r="B20" i="1" s="1"/>
  <c r="F141" i="5"/>
  <c r="G140" i="5"/>
  <c r="F142" i="5"/>
  <c r="C19" i="1"/>
  <c r="I29" i="2"/>
  <c r="D26" i="2"/>
  <c r="I26" i="2" s="1"/>
  <c r="E17" i="2"/>
  <c r="I20" i="2"/>
  <c r="I19" i="2"/>
  <c r="D17" i="2"/>
  <c r="I17" i="2" l="1"/>
  <c r="F140" i="5"/>
  <c r="B19" i="1"/>
  <c r="C22" i="1"/>
  <c r="B22" i="1" s="1"/>
</calcChain>
</file>

<file path=xl/sharedStrings.xml><?xml version="1.0" encoding="utf-8"?>
<sst xmlns="http://schemas.openxmlformats.org/spreadsheetml/2006/main" count="595" uniqueCount="176">
  <si>
    <t>городского округа Домодедово</t>
  </si>
  <si>
    <t>"Приложение к  постановлению Администрации</t>
  </si>
  <si>
    <t>от 31.10.2019г. № 2296"</t>
  </si>
  <si>
    <t>Паспорт муниципальной программы</t>
  </si>
  <si>
    <t>"Цифровое муниципальное образование"</t>
  </si>
  <si>
    <t>(наименование муниципальной программы городского округа Домодедово)</t>
  </si>
  <si>
    <t>Координатор муниципальной программы</t>
  </si>
  <si>
    <t>Первый заместитель главы администрации городского округа Домодедово Ведерникова М.И.</t>
  </si>
  <si>
    <t>Заказчик муниципальной программы</t>
  </si>
  <si>
    <t>Служба информационного и технического обеспечения администрации городского округа Домодедово</t>
  </si>
  <si>
    <t>Цели муниципальной программы</t>
  </si>
  <si>
    <t>Повышение качества  государственных и муниципальных услуг, оказываемых населению на территории городского округа Домодедово, обеспечение удобства получения и снижение сроков их оказания. Повышение эффективности муниципального управления в целях создания и  развития цифровой экономики за счет широкого внедрения информационно-коммуникационных технологий в деятельность органов местного самоуправления, муниципальных учреждений и предприятий городского округа Домодедово</t>
  </si>
  <si>
    <t>Перечень подпрограмм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</si>
  <si>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связи»</t>
  </si>
  <si>
    <t>Подпрограмма II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</si>
  <si>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Источники финансирования муниципальной программы, 
в том числе по годам</t>
  </si>
  <si>
    <t>Расходы  (тыс. руб.)</t>
  </si>
  <si>
    <t>Всего</t>
  </si>
  <si>
    <t>Средства федерального бюджета</t>
  </si>
  <si>
    <t>Средства бюджета Московской области</t>
  </si>
  <si>
    <t>Средства бюджета городского округа Домодедово</t>
  </si>
  <si>
    <t>Внебюджетные средства</t>
  </si>
  <si>
    <t>Всего, в том числе по годам</t>
  </si>
  <si>
    <t xml:space="preserve"> городского округа Домодедово</t>
  </si>
  <si>
    <t>"Цифровое муниципальное образование",</t>
  </si>
  <si>
    <t>утвержденной постановлением Администрации</t>
  </si>
  <si>
    <t>Паспорт муниципальной подпрограммы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связи»</t>
  </si>
  <si>
    <t xml:space="preserve">Заказчик муниципальный подпрограммы </t>
  </si>
  <si>
    <t>МБУ "МФЦ Домодедово"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</si>
  <si>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</si>
  <si>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</si>
  <si>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>Источник финансирования</t>
  </si>
  <si>
    <t>2020 год</t>
  </si>
  <si>
    <t>2021 год</t>
  </si>
  <si>
    <t>2022 год</t>
  </si>
  <si>
    <t>2023 год</t>
  </si>
  <si>
    <t>2024 год</t>
  </si>
  <si>
    <t>Итого</t>
  </si>
  <si>
    <t>Администрация городского округа Домодедово</t>
  </si>
  <si>
    <t>Всего:
в том числе</t>
  </si>
  <si>
    <t>Паспорт муниципальной подпрограммы  II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</si>
  <si>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№ п/п</t>
  </si>
  <si>
    <t>Обоснование объема финансовых ресурсов, необходимых для реализации муниципальной программы "Цифровое муниципальное образование"</t>
  </si>
  <si>
    <t>Наименование мероприятия подпрограммы</t>
  </si>
  <si>
    <t>Расчет необходимых финансовых ресурсов на реализацию мероприятия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</si>
  <si>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</si>
  <si>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</si>
  <si>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всего</t>
  </si>
  <si>
    <t>1.1.</t>
  </si>
  <si>
    <t>Мероприятие 01.01. Оптимизация предоставления государственных и муниципальных услуг</t>
  </si>
  <si>
    <t>В пределах средств, предусмотренных в бюджете городского округа Домодедово, выделенных на содержание  МБУ «МФЦ Домодедово»</t>
  </si>
  <si>
    <t>В пределах средств, предусмотренных в бюджете  Московской области</t>
  </si>
  <si>
    <t>Средства бюджета го Домодедово</t>
  </si>
  <si>
    <t>В пределах средств, предусмотренных в бюджете  го Домодедово</t>
  </si>
  <si>
    <t>1.2.</t>
  </si>
  <si>
    <t xml:space="preserve">Мероприятие 01.02. Оперативный мониторинг качества и доступности предоставления государственных и муниципальных услуг, в том числе по принципу «одного окна» </t>
  </si>
  <si>
    <t>2.1.</t>
  </si>
  <si>
    <t>Мероприятие 02.01. 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</si>
  <si>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В пределах средств, предусмотренных в бюджете  городского округа Домодедово</t>
  </si>
  <si>
    <t>2.2.</t>
  </si>
  <si>
    <t>Мероприятие 02.02. 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</si>
  <si>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2.3.</t>
  </si>
  <si>
    <t>Мероприятие 02.03. Расходы на обеспечение деятельности (оказание услуг) муниципальных учреждений - многофункциональный центр  предоставления государственных и муниципальных услуг</t>
  </si>
  <si>
    <t>2.4.</t>
  </si>
  <si>
    <t>Мероприятие 02.04. 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</si>
  <si>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2.5.</t>
  </si>
  <si>
    <t>Мероприятие 02.05. 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</si>
  <si>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3.1.</t>
  </si>
  <si>
    <t>Мероприятие 03.01. 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</si>
  <si>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3.2.</t>
  </si>
  <si>
    <t>Мероприятие 03.02. 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</si>
  <si>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>Мероприятие 01.01. 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</si>
  <si>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Итого, в том числе:</t>
  </si>
  <si>
    <t>Внебюджетные источники</t>
  </si>
  <si>
    <t>Мероприятие 01.02. 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</si>
  <si>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1.3.</t>
  </si>
  <si>
    <t>Мероприятие 01.03. 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</si>
  <si>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1.4.</t>
  </si>
  <si>
    <t>Мероприятие 01.04. Обеспечение оборудованием и поддержание его работоспособности</t>
  </si>
  <si>
    <t>1.5.</t>
  </si>
  <si>
    <t>Мероприятие 01.05. 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</si>
  <si>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Мероприятие 02.01. 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</si>
  <si>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Мероприятие 03.01. Обеспечение программными продуктами</t>
  </si>
  <si>
    <t>Мероприятие 03.02. 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</si>
  <si>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3.3.</t>
  </si>
  <si>
    <t>Мероприятие 03.03. 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</si>
  <si>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4.1.</t>
  </si>
  <si>
    <t>Мероприятие 04.01. Обеспечение муниципальных учреждений культуры доступом в информационно-телекоммуникационную сеть Интернет</t>
  </si>
  <si>
    <t>5.1.</t>
  </si>
  <si>
    <t xml:space="preserve">Мероприятие D2.10. Формирование ИТ- инфраструктуры в государственных (муниципальных) образовательных организациях, реализующих программы общего образования, в соответствии с утвержденным стандартом для обеспечения в помещениях безопасного доступа к государственным, муниципальным и иным информационным системам, а также к сети Интернет
</t>
  </si>
  <si>
    <t>6.1.</t>
  </si>
  <si>
    <t>Мероприятие E4.03. Оснащение планшетными компьютерами общеобразовательных организаций в муниципальном образовании Московской области</t>
  </si>
  <si>
    <t>6.2.</t>
  </si>
  <si>
    <t>Мероприятие E4.04. 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</si>
  <si>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>6.3.</t>
  </si>
  <si>
    <t>Мероприятие E4.15. 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</si>
  <si>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Средства Федерального бюджета</t>
  </si>
  <si>
    <t>6.4.</t>
  </si>
  <si>
    <t>Мероприятие E4.16. 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</si>
  <si>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6.5.</t>
  </si>
  <si>
    <t>Мероприятие E4.17. 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</si>
  <si>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6.6.</t>
  </si>
  <si>
    <t>Мероприятие E4.20. Обеспечение образовательных организаций материально-технической базой для внедрения цифровой образовательной среды</t>
  </si>
  <si>
    <t>6.7.</t>
  </si>
  <si>
    <t>Мероприятие E4.21. Обновление и техническое обслуживание (ремонт) средств (программного обеспечения и оборудования), приобретенных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</si>
  <si>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>7.1.</t>
  </si>
  <si>
    <t>Мероприятие D6.01. Предоставление доступа к электронным сервисам цифровой инфраструктуры в сфере жилищно-коммунального хозяйства</t>
  </si>
  <si>
    <t xml:space="preserve">                                                                                                                               </t>
  </si>
  <si>
    <t>Перечень мероприятий муниципальной программы «Цифровое муниципальное образование»</t>
  </si>
  <si>
    <t>№№ п/п</t>
  </si>
  <si>
    <t>Мероприятия по реализации подпрограммы</t>
  </si>
  <si>
    <t>Срок исполнения мероприятия</t>
  </si>
  <si>
    <t>Источники финансирования</t>
  </si>
  <si>
    <t>Объем финансирования мероприятия в 2019 году (тыс. рублей)</t>
  </si>
  <si>
    <t>Объем финансирования по годам, (тыс. рублей)</t>
  </si>
  <si>
    <t>Ответственный за выполнение мероприятия подпрограммы</t>
  </si>
  <si>
    <t>Результаты выполнения мероприятий подпрограммы</t>
  </si>
  <si>
    <t>(годы)</t>
  </si>
  <si>
    <t>(тыс. руб.)</t>
  </si>
  <si>
    <t>Подпрограмма  1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связи»</t>
  </si>
  <si>
    <t>1.</t>
  </si>
  <si>
    <t>Основное мероприятие 01.  Реализация общесистемных мер по повышению качества и доступности государственных и муниципальных услуг в Московской области на территории муниципального образования</t>
  </si>
  <si>
    <t>2020-2024</t>
  </si>
  <si>
    <t>МБУ «МФЦ Домодедово»</t>
  </si>
  <si>
    <t>Обеспечение доли граждан, имеющих доступ к получению государственных и муниципальных услуг по принципу «одного окна» по месту пребывания, в том числе в МФЦ - 100%  к 2024 г.                                                                                                                                                                                                                                 Уменьшение среднего времени ожидания в очереди для получения государственных (муниципальных) услуг до 11 минут к 2024 г.</t>
  </si>
  <si>
    <t>Средства бюджета муниципального образования</t>
  </si>
  <si>
    <t>2.</t>
  </si>
  <si>
    <t>Основное мероприятие 02. Организация деятельности многофункциональных центров предоставления государственных и муниципальных услуг</t>
  </si>
  <si>
    <t>Увеличение уровня удовлетворенности граждан качеством предоставления государственных и муниципальных услуг до 95,6% к 2024 г.</t>
  </si>
  <si>
    <t>3.</t>
  </si>
  <si>
    <t>2020-2021</t>
  </si>
  <si>
    <t>ИТОГО по подпрограмме I</t>
  </si>
  <si>
    <t>Всего, в том числе</t>
  </si>
  <si>
    <t>Основное мероприятие 01. Информационная инфраструктура</t>
  </si>
  <si>
    <t>Увеличение доли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 до 87,8%  к 2023 г., Обеспечение доли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области,  на уровне 100%</t>
  </si>
  <si>
    <t>Управление строительства и городской инфраструктурф</t>
  </si>
  <si>
    <t>Служба информационного и технического обеспечения</t>
  </si>
  <si>
    <t>Управление образования</t>
  </si>
  <si>
    <t>Основное мероприятие 02. Информационная безопасность</t>
  </si>
  <si>
    <t>Обеспечение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информации, а 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 на уровне  100%;  Обеспечение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требованиями, на уровне 100%</t>
  </si>
  <si>
    <t>Сектор режима и защиты информации</t>
  </si>
  <si>
    <t>Основное мероприятие 03. Цифровое государственное управление</t>
  </si>
  <si>
    <t>Обеспечение стоимостной доли закупаемого и (или) арендуемого ОМСУ муниципального образования Московской области отечественного программного обеспечения на уровне 75% Обеспечение Доли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МСЭД и средств электронной подписи, на уровне 100%; Обеспечение процента проникновения ЕСИА в муниципальном образовании Московской области сна уровне 80%; Уменьшение доли муниципальных (государственных) услуг, по которым нарушены регламентные сроки, до 2% в 2020г; Увеличение доли муниципальных (государственных) услуг, по которым заявления поданы в электронном виде через региональный портал государственных и муниципальных услуг,  до 90% в 2021г; Уменьшение доли отказов в предоставлении муниципальных (государственных) услуг, с базового 30% до 15% в 2022г; Уменьшение доли обращений, поступивших на портал «Добродел», по которым поступили повторные обращения, с базового 40% до 30% в 2020г; Обеспечение доли Отложенных решений от числа ответов, предоставленных на портале «Добродел» (два и более раз), на уровне 5%; Уменьшение доли жалоб, поступивших на портал «Добродел», по которым нарушен срок подготовки ответа, с базового 10% до 5% в 2020г;  Обеспечение доли ОМСУ муниципального образования Московской области и их подведомственных учреждений, использующих региональные межведомственные информационные системы поддержки обеспечивающих функций и контроля результативности деятельности, на уровне 100%г.</t>
  </si>
  <si>
    <t>4.</t>
  </si>
  <si>
    <t>Основное мероприятие 04. Цифровая культура</t>
  </si>
  <si>
    <t xml:space="preserve">Обеспечение доли муниципальных учреждений культуры, обеспеченных доступом в информационно-телекоммуникационную сеть Интернет на скорости: для учреждений культуры, расположенных в городских населенных пунктах, – не менее 50 Мбит/с; для учреждений культуры, расположенных в сельских населенных пунктах, – не менее 10 Мбит/с, на уровне 100% </t>
  </si>
  <si>
    <t>Комитет по культуре, спорту и делам молодежи</t>
  </si>
  <si>
    <t>5.</t>
  </si>
  <si>
    <t>Основное мероприятие D2. Федеральный проект «Информационная инфраструктура»</t>
  </si>
  <si>
    <t>Обеспечение доли муниципальных общеобразовательных организаций в муниципальном образовании Московской области, подключенных к сети Интернет на скорости: для общеобразовательных организаций, расположенных в городских населенных пунктах, – не менее 100 Мбит/с; для общеобразовательных организаций, расположенных в сельских населенных пунктах, – не менее 50 Мбит/с., на уровне 100%.
Доля государственных и муниципальных образовательных организаций, реализующих программы начального общего, основного общего, среднего общего образования, в учебных классах которых обеспечена возможность беспроводного широкополосного доступа к информационно-телекоммуникационной сети "Интернет" по технологии WiFi к 2024 г 100%</t>
  </si>
  <si>
    <t xml:space="preserve">Мероприятие D2.10. Формирование
ИТ- инфраструктуры в государственных (муниципальных) образовательных организациях, реализующих программы общего образования, в соответствии с утвержденным стандартом для обеспечения в помещениях безопасного доступа к государственным, муниципальным и иным информационным системам, а также к сети Интернет
</t>
  </si>
  <si>
    <t>6.</t>
  </si>
  <si>
    <t>Основное мероприятие E4. Федеральный проект «Цифровая образовательная среда»</t>
  </si>
  <si>
    <t>Мероприятие E4.21. Обновление и техническое обслуживание (ремонт) средств (программного обеспечения и оборудования), приобретённых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</si>
  <si>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>Основное мероприятие D6. Федеральный проект «Цифровое государственное управление»</t>
  </si>
  <si>
    <t>Обесепечение доли используемых в деятельности ОМСУ муниципального образования Московской области информационно-аналитических сервисов ЕИАС ЖКХ МО на уровне 100%</t>
  </si>
  <si>
    <t>Управление ЖКХ</t>
  </si>
  <si>
    <t>ИТОГО по подпрограмме II</t>
  </si>
  <si>
    <t>ВСЕГО  по программе</t>
  </si>
  <si>
    <t>2.6.</t>
  </si>
  <si>
    <t>Мероприятие 02.06. Организация консультирования граждан по вопросам частичной мобилизации кол-центрами многофункциональных центров предоставления государственных и муниципальных услуг</t>
  </si>
  <si>
    <t>Образовательные организации оснащены (обновили)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 к 2022г 68,42%</t>
  </si>
  <si>
    <t>Основное мероприятие 03. 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</si>
  <si>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2.7.</t>
  </si>
  <si>
    <t>Мероприятие 02.07. Организация работы по преобразованию необходимых сведений о гражданах, которые содержатся в документах воинского учета военных комиссариатов Московской области, в электронно-цифровую форму, работниками многофункциональных центров предоставления государственных и муниципальных услуг</t>
  </si>
  <si>
    <t>Приложение №1 к  постановлению Администрации</t>
  </si>
  <si>
    <t>Приложение №2 к  постановлению Администрации</t>
  </si>
  <si>
    <t>"Приложение №1</t>
  </si>
  <si>
    <t>к  муниципальной программе</t>
  </si>
  <si>
    <t>от 31.10.2019г.  № 2296"</t>
  </si>
  <si>
    <t>Приложение №3 к  постановлению Администрации</t>
  </si>
  <si>
    <t>"Приложение №3 к  муниципальной программе</t>
  </si>
  <si>
    <t>Приложение №4 к  постановлению Администрации</t>
  </si>
  <si>
    <t>"Приложение №4 к  муниципальной программе</t>
  </si>
  <si>
    <t>от 21.12.2022  № 3999</t>
  </si>
  <si>
    <t>от 31.10.2019г. № 2296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</si>
</sst>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0"/>
      <color theme="1"/>
      <name val="Arial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>
      <protection locked="0"/>
    </xf>
    <xf numFmtId="0" fontId="1" fillId="0" borderId="0">
      <protection locked="0"/>
    </xf>
    <xf numFmtId="0" fontId="1" fillId="0" borderId="0"/>
  </cellStyleXfs>
  <cellXfs count="12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Alignment="1">
      <alignment horizontal="left" vertical="top"/>
    </xf>
    <xf numFmtId="0" fontId="6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top" wrapText="1"/>
    </xf>
    <xf numFmtId="164" fontId="5" fillId="2" borderId="0" xfId="0" applyNumberFormat="1" applyFont="1" applyFill="1"/>
    <xf numFmtId="0" fontId="6" fillId="3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4" fontId="5" fillId="2" borderId="7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3" fillId="2" borderId="10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horizontal="left"/>
    </xf>
    <xf numFmtId="0" fontId="2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justify" vertical="top" wrapText="1"/>
    </xf>
    <xf numFmtId="0" fontId="5" fillId="2" borderId="3" xfId="0" applyFont="1" applyFill="1" applyBorder="1" applyAlignment="1">
      <alignment horizontal="justify" vertical="top" wrapText="1"/>
    </xf>
    <xf numFmtId="0" fontId="5" fillId="2" borderId="4" xfId="0" applyFont="1" applyFill="1" applyBorder="1" applyAlignment="1">
      <alignment horizontal="justify" vertical="top" wrapText="1"/>
    </xf>
    <xf numFmtId="0" fontId="5" fillId="2" borderId="5" xfId="0" applyFont="1" applyFill="1" applyBorder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justify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Light16"/>
  <colors>
    <mruColors>
      <color rgb="FF2317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="80" workbookViewId="0">
      <selection activeCell="B13" sqref="B13:G13"/>
    </sheetView>
  </sheetViews>
  <sheetFormatPr defaultColWidth="9.140625" defaultRowHeight="15.75" x14ac:dyDescent="0.25"/>
  <cols>
    <col min="1" max="1" width="42.7109375" style="7" customWidth="1"/>
    <col min="2" max="2" width="24.140625" style="7" customWidth="1"/>
    <col min="3" max="3" width="24.5703125" style="7" customWidth="1"/>
    <col min="4" max="4" width="25.85546875" style="7" customWidth="1"/>
    <col min="5" max="5" width="25.140625" style="7" customWidth="1"/>
    <col min="6" max="6" width="25.85546875" style="7" customWidth="1"/>
    <col min="7" max="7" width="25.7109375" style="7" customWidth="1"/>
    <col min="8" max="16384" width="9.140625" style="7"/>
  </cols>
  <sheetData>
    <row r="1" spans="1:9" x14ac:dyDescent="0.25">
      <c r="F1" s="8" t="s">
        <v>165</v>
      </c>
      <c r="G1" s="9"/>
      <c r="H1" s="9"/>
      <c r="I1" s="9"/>
    </row>
    <row r="2" spans="1:9" x14ac:dyDescent="0.25">
      <c r="F2" s="10" t="s">
        <v>0</v>
      </c>
      <c r="G2" s="9"/>
      <c r="H2" s="9"/>
      <c r="I2" s="9"/>
    </row>
    <row r="3" spans="1:9" x14ac:dyDescent="0.25">
      <c r="F3" s="10" t="s">
        <v>174</v>
      </c>
      <c r="G3" s="11"/>
      <c r="H3" s="9"/>
      <c r="I3" s="9"/>
    </row>
    <row r="4" spans="1:9" s="10" customFormat="1" x14ac:dyDescent="0.25">
      <c r="F4" s="8" t="s">
        <v>1</v>
      </c>
    </row>
    <row r="5" spans="1:9" s="10" customFormat="1" x14ac:dyDescent="0.25">
      <c r="F5" s="10" t="s">
        <v>0</v>
      </c>
    </row>
    <row r="6" spans="1:9" s="10" customFormat="1" x14ac:dyDescent="0.25">
      <c r="F6" s="19" t="s">
        <v>2</v>
      </c>
    </row>
    <row r="7" spans="1:9" x14ac:dyDescent="0.25">
      <c r="A7" s="49" t="s">
        <v>3</v>
      </c>
      <c r="B7" s="50"/>
      <c r="C7" s="50"/>
      <c r="D7" s="50"/>
      <c r="E7" s="50"/>
      <c r="F7" s="50"/>
      <c r="G7" s="50"/>
    </row>
    <row r="8" spans="1:9" ht="15.6" customHeight="1" x14ac:dyDescent="0.25">
      <c r="A8" s="49" t="s">
        <v>4</v>
      </c>
      <c r="B8" s="49"/>
      <c r="C8" s="49"/>
      <c r="D8" s="49"/>
      <c r="E8" s="49"/>
      <c r="F8" s="49"/>
      <c r="G8" s="49"/>
    </row>
    <row r="9" spans="1:9" x14ac:dyDescent="0.25">
      <c r="A9" s="49" t="s">
        <v>5</v>
      </c>
      <c r="B9" s="49"/>
      <c r="C9" s="49"/>
      <c r="D9" s="49"/>
      <c r="E9" s="49"/>
      <c r="F9" s="49"/>
      <c r="G9" s="49"/>
    </row>
    <row r="10" spans="1:9" x14ac:dyDescent="0.25">
      <c r="A10" s="12"/>
      <c r="B10" s="13"/>
      <c r="C10" s="13"/>
      <c r="D10" s="13"/>
      <c r="E10" s="13"/>
      <c r="F10" s="13"/>
      <c r="G10" s="13"/>
    </row>
    <row r="11" spans="1:9" ht="17.25" customHeight="1" x14ac:dyDescent="0.25">
      <c r="A11" s="14" t="s">
        <v>6</v>
      </c>
      <c r="B11" s="51" t="s">
        <v>7</v>
      </c>
      <c r="C11" s="52"/>
      <c r="D11" s="52"/>
      <c r="E11" s="52"/>
      <c r="F11" s="52"/>
      <c r="G11" s="53"/>
    </row>
    <row r="12" spans="1:9" x14ac:dyDescent="0.25">
      <c r="A12" s="14" t="s">
        <v>8</v>
      </c>
      <c r="B12" s="51" t="s">
        <v>9</v>
      </c>
      <c r="C12" s="52"/>
      <c r="D12" s="52"/>
      <c r="E12" s="52"/>
      <c r="F12" s="52"/>
      <c r="G12" s="53"/>
    </row>
    <row r="13" spans="1:9" ht="74.25" customHeight="1" x14ac:dyDescent="0.25">
      <c r="A13" s="14" t="s">
        <v>10</v>
      </c>
      <c r="B13" s="54" t="s">
        <v>11</v>
      </c>
      <c r="C13" s="55"/>
      <c r="D13" s="55"/>
      <c r="E13" s="55"/>
      <c r="F13" s="55"/>
      <c r="G13" s="56"/>
    </row>
    <row r="14" spans="1:9" ht="33" customHeight="1" x14ac:dyDescent="0.25">
      <c r="A14" s="57" t="s">
        <v>12</v>
      </c>
      <c r="B14" s="51" t="s">
        <v>13</v>
      </c>
      <c r="C14" s="59"/>
      <c r="D14" s="59"/>
      <c r="E14" s="59"/>
      <c r="F14" s="59"/>
      <c r="G14" s="60"/>
    </row>
    <row r="15" spans="1:9" ht="36" customHeight="1" x14ac:dyDescent="0.25">
      <c r="A15" s="58"/>
      <c r="B15" s="51" t="s">
        <v>14</v>
      </c>
      <c r="C15" s="59"/>
      <c r="D15" s="59"/>
      <c r="E15" s="59"/>
      <c r="F15" s="59"/>
      <c r="G15" s="60"/>
    </row>
    <row r="16" spans="1:9" ht="19.5" customHeight="1" x14ac:dyDescent="0.25">
      <c r="A16" s="61" t="s">
        <v>15</v>
      </c>
      <c r="B16" s="63" t="s">
        <v>16</v>
      </c>
      <c r="C16" s="63"/>
      <c r="D16" s="63"/>
      <c r="E16" s="63"/>
      <c r="F16" s="63"/>
      <c r="G16" s="63"/>
    </row>
    <row r="17" spans="1:7" ht="34.5" customHeight="1" x14ac:dyDescent="0.25">
      <c r="A17" s="62"/>
      <c r="B17" s="15" t="s">
        <v>17</v>
      </c>
      <c r="C17" s="16">
        <v>2020</v>
      </c>
      <c r="D17" s="16">
        <v>2021</v>
      </c>
      <c r="E17" s="16">
        <v>2022</v>
      </c>
      <c r="F17" s="16">
        <v>2023</v>
      </c>
      <c r="G17" s="16">
        <v>2024</v>
      </c>
    </row>
    <row r="18" spans="1:7" ht="21.75" customHeight="1" x14ac:dyDescent="0.25">
      <c r="A18" s="14" t="s">
        <v>18</v>
      </c>
      <c r="B18" s="17">
        <f>SUM(C18:G18)</f>
        <v>27869.359999999997</v>
      </c>
      <c r="C18" s="17">
        <f>'Приложение 4'!G143</f>
        <v>0</v>
      </c>
      <c r="D18" s="17">
        <f>'Приложение 4'!H143</f>
        <v>9677.8799999999992</v>
      </c>
      <c r="E18" s="17">
        <f>'Приложение 4'!I143</f>
        <v>14608.96</v>
      </c>
      <c r="F18" s="17">
        <f>'Приложение 4'!J143</f>
        <v>0</v>
      </c>
      <c r="G18" s="17">
        <f>'Приложение 4'!K143</f>
        <v>3582.52</v>
      </c>
    </row>
    <row r="19" spans="1:7" ht="20.25" customHeight="1" x14ac:dyDescent="0.25">
      <c r="A19" s="14" t="s">
        <v>19</v>
      </c>
      <c r="B19" s="17">
        <f t="shared" ref="B19:B21" si="0">SUM(C19:G19)</f>
        <v>39171.189999999995</v>
      </c>
      <c r="C19" s="17">
        <f>'Приложение 4'!G142</f>
        <v>10451</v>
      </c>
      <c r="D19" s="17">
        <f>'Приложение 4'!H142</f>
        <v>7897.9600000000009</v>
      </c>
      <c r="E19" s="17">
        <f>'Приложение 4'!I142</f>
        <v>11953.06</v>
      </c>
      <c r="F19" s="17">
        <f>'Приложение 4'!J142</f>
        <v>7017</v>
      </c>
      <c r="G19" s="17">
        <f>'Приложение 4'!K142</f>
        <v>1852.17</v>
      </c>
    </row>
    <row r="20" spans="1:7" ht="34.5" customHeight="1" x14ac:dyDescent="0.25">
      <c r="A20" s="14" t="s">
        <v>20</v>
      </c>
      <c r="B20" s="17">
        <f t="shared" si="0"/>
        <v>1048133.907</v>
      </c>
      <c r="C20" s="17">
        <f>'Приложение 4'!G141</f>
        <v>187771.3</v>
      </c>
      <c r="D20" s="17">
        <f>'Приложение 4'!H141</f>
        <v>199788.77299999999</v>
      </c>
      <c r="E20" s="17">
        <f>'Приложение 4'!I141</f>
        <v>228161.21399999998</v>
      </c>
      <c r="F20" s="17">
        <f>'Приложение 4'!J141</f>
        <v>217803.1</v>
      </c>
      <c r="G20" s="17">
        <f>'Приложение 4'!K141</f>
        <v>214609.52</v>
      </c>
    </row>
    <row r="21" spans="1:7" ht="19.5" customHeight="1" x14ac:dyDescent="0.25">
      <c r="A21" s="14" t="s">
        <v>21</v>
      </c>
      <c r="B21" s="17">
        <f t="shared" si="0"/>
        <v>0</v>
      </c>
      <c r="C21" s="17">
        <f>'Приложение 1 '!D21+'Приложение 1 '!D30</f>
        <v>0</v>
      </c>
      <c r="D21" s="17">
        <f>'Приложение 1 '!E21+'Приложение 1 '!E30</f>
        <v>0</v>
      </c>
      <c r="E21" s="17">
        <f>'Приложение 1 '!F21+'Приложение 1 '!F30</f>
        <v>0</v>
      </c>
      <c r="F21" s="17">
        <f>'Приложение 1 '!G21+'Приложение 1 '!G30</f>
        <v>0</v>
      </c>
      <c r="G21" s="17">
        <f>'Приложение 1 '!H21+'Приложение 1 '!H30</f>
        <v>0</v>
      </c>
    </row>
    <row r="22" spans="1:7" ht="23.25" customHeight="1" x14ac:dyDescent="0.25">
      <c r="A22" s="14" t="s">
        <v>22</v>
      </c>
      <c r="B22" s="17">
        <f>SUM(C22:G22)</f>
        <v>1115174.4569999999</v>
      </c>
      <c r="C22" s="17">
        <f t="shared" ref="C22:F22" si="1">SUM(C18:C21)</f>
        <v>198222.3</v>
      </c>
      <c r="D22" s="17">
        <f t="shared" si="1"/>
        <v>217364.61299999998</v>
      </c>
      <c r="E22" s="17">
        <f t="shared" si="1"/>
        <v>254723.23399999997</v>
      </c>
      <c r="F22" s="17">
        <f t="shared" si="1"/>
        <v>224820.1</v>
      </c>
      <c r="G22" s="17">
        <f>SUM(G18:G21)</f>
        <v>220044.21</v>
      </c>
    </row>
    <row r="23" spans="1:7" x14ac:dyDescent="0.25">
      <c r="B23" s="18"/>
    </row>
  </sheetData>
  <mergeCells count="11">
    <mergeCell ref="B13:G13"/>
    <mergeCell ref="A14:A15"/>
    <mergeCell ref="B14:G14"/>
    <mergeCell ref="B15:G15"/>
    <mergeCell ref="A16:A17"/>
    <mergeCell ref="B16:G16"/>
    <mergeCell ref="A7:G7"/>
    <mergeCell ref="A8:G8"/>
    <mergeCell ref="A9:G9"/>
    <mergeCell ref="B11:G11"/>
    <mergeCell ref="B12:G12"/>
  </mergeCells>
  <pageMargins left="0.78740157480314954" right="0.19685039370078738" top="0.19685039370078738" bottom="0.19685039370078738" header="0.51181102362204722" footer="0.51181102362204722"/>
  <pageSetup paperSize="9" scale="68" firstPageNumber="214748364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zoomScale="85" zoomScaleNormal="85" workbookViewId="0">
      <selection activeCell="F3" sqref="F3"/>
    </sheetView>
  </sheetViews>
  <sheetFormatPr defaultColWidth="9.140625" defaultRowHeight="15.75" x14ac:dyDescent="0.25"/>
  <cols>
    <col min="1" max="1" width="66.140625" style="10" customWidth="1"/>
    <col min="2" max="2" width="25" style="13" customWidth="1"/>
    <col min="3" max="3" width="32.140625" style="7" customWidth="1"/>
    <col min="4" max="4" width="17.5703125" style="13" customWidth="1"/>
    <col min="5" max="5" width="18.28515625" style="13" customWidth="1"/>
    <col min="6" max="6" width="17.42578125" style="13" customWidth="1"/>
    <col min="7" max="7" width="16.140625" style="13" customWidth="1"/>
    <col min="8" max="8" width="16.28515625" style="13" customWidth="1"/>
    <col min="9" max="9" width="18.85546875" style="13" customWidth="1"/>
    <col min="10" max="10" width="0.140625" style="9" hidden="1" customWidth="1"/>
    <col min="11" max="11" width="11.7109375" style="9" customWidth="1"/>
    <col min="12" max="16384" width="9.140625" style="9"/>
  </cols>
  <sheetData>
    <row r="1" spans="1:9" x14ac:dyDescent="0.25">
      <c r="F1" s="8" t="s">
        <v>166</v>
      </c>
    </row>
    <row r="2" spans="1:9" x14ac:dyDescent="0.25">
      <c r="F2" s="10" t="s">
        <v>0</v>
      </c>
    </row>
    <row r="3" spans="1:9" x14ac:dyDescent="0.25">
      <c r="F3" s="10" t="s">
        <v>174</v>
      </c>
    </row>
    <row r="4" spans="1:9" x14ac:dyDescent="0.25">
      <c r="F4" s="8" t="s">
        <v>167</v>
      </c>
    </row>
    <row r="5" spans="1:9" x14ac:dyDescent="0.25">
      <c r="F5" s="10" t="s">
        <v>168</v>
      </c>
    </row>
    <row r="6" spans="1:9" x14ac:dyDescent="0.25">
      <c r="F6" s="10" t="s">
        <v>23</v>
      </c>
    </row>
    <row r="7" spans="1:9" x14ac:dyDescent="0.25">
      <c r="F7" s="10" t="s">
        <v>24</v>
      </c>
    </row>
    <row r="8" spans="1:9" x14ac:dyDescent="0.25">
      <c r="F8" s="10" t="s">
        <v>25</v>
      </c>
    </row>
    <row r="9" spans="1:9" x14ac:dyDescent="0.25">
      <c r="F9" s="10" t="s">
        <v>0</v>
      </c>
      <c r="G9" s="9"/>
    </row>
    <row r="10" spans="1:9" x14ac:dyDescent="0.25">
      <c r="F10" s="10" t="s">
        <v>169</v>
      </c>
      <c r="G10" s="9"/>
    </row>
    <row r="11" spans="1:9" x14ac:dyDescent="0.25">
      <c r="F11" s="10"/>
      <c r="G11" s="9"/>
    </row>
    <row r="12" spans="1:9" x14ac:dyDescent="0.25">
      <c r="F12" s="10"/>
      <c r="G12" s="9"/>
    </row>
    <row r="13" spans="1:9" ht="38.25" customHeight="1" x14ac:dyDescent="0.25">
      <c r="A13" s="64" t="s">
        <v>26</v>
      </c>
      <c r="B13" s="64"/>
      <c r="C13" s="64"/>
      <c r="D13" s="64"/>
      <c r="E13" s="64"/>
      <c r="F13" s="64"/>
      <c r="G13" s="64"/>
      <c r="H13" s="64"/>
      <c r="I13" s="64"/>
    </row>
    <row r="14" spans="1:9" ht="23.25" customHeight="1" x14ac:dyDescent="0.2">
      <c r="A14" s="20" t="s">
        <v>27</v>
      </c>
      <c r="B14" s="65" t="s">
        <v>28</v>
      </c>
      <c r="C14" s="66"/>
      <c r="D14" s="66"/>
      <c r="E14" s="66"/>
      <c r="F14" s="66"/>
      <c r="G14" s="66"/>
      <c r="H14" s="66"/>
      <c r="I14" s="67"/>
    </row>
    <row r="15" spans="1:9" ht="22.5" customHeight="1" x14ac:dyDescent="0.2">
      <c r="A15" s="61" t="s">
        <v>29</v>
      </c>
      <c r="B15" s="69" t="s">
        <v>30</v>
      </c>
      <c r="C15" s="69" t="s">
        <v>31</v>
      </c>
      <c r="D15" s="65" t="s">
        <v>16</v>
      </c>
      <c r="E15" s="66"/>
      <c r="F15" s="66"/>
      <c r="G15" s="66"/>
      <c r="H15" s="66"/>
      <c r="I15" s="67"/>
    </row>
    <row r="16" spans="1:9" ht="79.5" customHeight="1" x14ac:dyDescent="0.2">
      <c r="A16" s="68"/>
      <c r="B16" s="70"/>
      <c r="C16" s="70"/>
      <c r="D16" s="16" t="s">
        <v>32</v>
      </c>
      <c r="E16" s="16" t="s">
        <v>33</v>
      </c>
      <c r="F16" s="16" t="s">
        <v>34</v>
      </c>
      <c r="G16" s="16" t="s">
        <v>35</v>
      </c>
      <c r="H16" s="16" t="s">
        <v>36</v>
      </c>
      <c r="I16" s="15" t="s">
        <v>37</v>
      </c>
    </row>
    <row r="17" spans="1:9" ht="39" customHeight="1" x14ac:dyDescent="0.2">
      <c r="A17" s="68"/>
      <c r="B17" s="69" t="s">
        <v>38</v>
      </c>
      <c r="C17" s="21" t="s">
        <v>39</v>
      </c>
      <c r="D17" s="22">
        <f>SUM(D18:D21)</f>
        <v>172716</v>
      </c>
      <c r="E17" s="22">
        <f t="shared" ref="E17:H17" si="0">SUM(E18:E21)</f>
        <v>184870.18</v>
      </c>
      <c r="F17" s="22">
        <f t="shared" si="0"/>
        <v>210657.64799999999</v>
      </c>
      <c r="G17" s="22">
        <f t="shared" si="0"/>
        <v>191147.5</v>
      </c>
      <c r="H17" s="22">
        <f t="shared" si="0"/>
        <v>191147.5</v>
      </c>
      <c r="I17" s="23">
        <f t="shared" ref="I17:I30" si="1">SUM(D17:H17)</f>
        <v>950538.82799999998</v>
      </c>
    </row>
    <row r="18" spans="1:9" ht="31.5" x14ac:dyDescent="0.2">
      <c r="A18" s="68"/>
      <c r="B18" s="71"/>
      <c r="C18" s="14" t="s">
        <v>18</v>
      </c>
      <c r="D18" s="22">
        <f>'Приложение 4'!G62</f>
        <v>0</v>
      </c>
      <c r="E18" s="22">
        <f>'Приложение 4'!H62</f>
        <v>0</v>
      </c>
      <c r="F18" s="22">
        <f>'Приложение 4'!I62</f>
        <v>0</v>
      </c>
      <c r="G18" s="22">
        <f>'Приложение 4'!J62</f>
        <v>0</v>
      </c>
      <c r="H18" s="22">
        <f>'Приложение 4'!K62</f>
        <v>0</v>
      </c>
      <c r="I18" s="23">
        <f t="shared" si="1"/>
        <v>0</v>
      </c>
    </row>
    <row r="19" spans="1:9" ht="31.5" x14ac:dyDescent="0.2">
      <c r="A19" s="68"/>
      <c r="B19" s="71"/>
      <c r="C19" s="14" t="s">
        <v>19</v>
      </c>
      <c r="D19" s="22">
        <f>'Приложение 4'!G61</f>
        <v>6062</v>
      </c>
      <c r="E19" s="22">
        <f>'Приложение 4'!H61</f>
        <v>4672</v>
      </c>
      <c r="F19" s="22">
        <f>'Приложение 4'!I61</f>
        <v>5701</v>
      </c>
      <c r="G19" s="22">
        <f>'Приложение 4'!J61</f>
        <v>187</v>
      </c>
      <c r="H19" s="22">
        <f>'Приложение 4'!K61</f>
        <v>187</v>
      </c>
      <c r="I19" s="23">
        <f t="shared" si="1"/>
        <v>16809</v>
      </c>
    </row>
    <row r="20" spans="1:9" ht="61.5" customHeight="1" x14ac:dyDescent="0.2">
      <c r="A20" s="68"/>
      <c r="B20" s="71"/>
      <c r="C20" s="14" t="s">
        <v>20</v>
      </c>
      <c r="D20" s="22">
        <f>'Приложение 4'!G60</f>
        <v>166654</v>
      </c>
      <c r="E20" s="22">
        <f>'Приложение 4'!H60</f>
        <v>180198.18</v>
      </c>
      <c r="F20" s="22">
        <f>'Приложение 4'!I60</f>
        <v>204956.64799999999</v>
      </c>
      <c r="G20" s="22">
        <f>'Приложение 4'!J60</f>
        <v>190960.5</v>
      </c>
      <c r="H20" s="22">
        <f>'Приложение 4'!K60</f>
        <v>190960.5</v>
      </c>
      <c r="I20" s="23">
        <f t="shared" si="1"/>
        <v>933729.82799999998</v>
      </c>
    </row>
    <row r="21" spans="1:9" ht="37.5" customHeight="1" x14ac:dyDescent="0.2">
      <c r="A21" s="62"/>
      <c r="B21" s="70"/>
      <c r="C21" s="14" t="s">
        <v>21</v>
      </c>
      <c r="D21" s="22">
        <f>'Приложение 4'!G63</f>
        <v>0</v>
      </c>
      <c r="E21" s="22">
        <f>'Приложение 4'!H63</f>
        <v>0</v>
      </c>
      <c r="F21" s="22">
        <f>'Приложение 4'!I63</f>
        <v>0</v>
      </c>
      <c r="G21" s="22">
        <f>'Приложение 4'!J63</f>
        <v>0</v>
      </c>
      <c r="H21" s="22">
        <f>'Приложение 4'!K63</f>
        <v>0</v>
      </c>
      <c r="I21" s="23">
        <f t="shared" si="1"/>
        <v>0</v>
      </c>
    </row>
    <row r="22" spans="1:9" ht="50.25" customHeight="1" x14ac:dyDescent="0.25">
      <c r="A22" s="72" t="s">
        <v>40</v>
      </c>
      <c r="B22" s="73"/>
      <c r="C22" s="73"/>
      <c r="D22" s="73"/>
      <c r="E22" s="73"/>
      <c r="F22" s="73"/>
      <c r="G22" s="73"/>
      <c r="H22" s="73"/>
      <c r="I22" s="74"/>
    </row>
    <row r="23" spans="1:9" x14ac:dyDescent="0.2">
      <c r="A23" s="20" t="s">
        <v>27</v>
      </c>
      <c r="B23" s="65" t="s">
        <v>9</v>
      </c>
      <c r="C23" s="66"/>
      <c r="D23" s="66"/>
      <c r="E23" s="66"/>
      <c r="F23" s="66"/>
      <c r="G23" s="66"/>
      <c r="H23" s="66"/>
      <c r="I23" s="67"/>
    </row>
    <row r="24" spans="1:9" ht="18" customHeight="1" x14ac:dyDescent="0.2">
      <c r="A24" s="75" t="s">
        <v>29</v>
      </c>
      <c r="B24" s="63" t="s">
        <v>30</v>
      </c>
      <c r="C24" s="63" t="s">
        <v>31</v>
      </c>
      <c r="D24" s="63" t="s">
        <v>16</v>
      </c>
      <c r="E24" s="63"/>
      <c r="F24" s="63"/>
      <c r="G24" s="63"/>
      <c r="H24" s="63"/>
      <c r="I24" s="63"/>
    </row>
    <row r="25" spans="1:9" ht="71.25" customHeight="1" x14ac:dyDescent="0.2">
      <c r="A25" s="75"/>
      <c r="B25" s="63"/>
      <c r="C25" s="63"/>
      <c r="D25" s="16" t="s">
        <v>32</v>
      </c>
      <c r="E25" s="16" t="s">
        <v>33</v>
      </c>
      <c r="F25" s="16" t="s">
        <v>34</v>
      </c>
      <c r="G25" s="16" t="s">
        <v>35</v>
      </c>
      <c r="H25" s="16" t="s">
        <v>36</v>
      </c>
      <c r="I25" s="15" t="s">
        <v>37</v>
      </c>
    </row>
    <row r="26" spans="1:9" ht="31.5" x14ac:dyDescent="0.2">
      <c r="A26" s="75"/>
      <c r="B26" s="63" t="s">
        <v>38</v>
      </c>
      <c r="C26" s="20" t="s">
        <v>39</v>
      </c>
      <c r="D26" s="23">
        <f>SUM(D27:D30)</f>
        <v>25506.299999999996</v>
      </c>
      <c r="E26" s="23">
        <f t="shared" ref="E26:H26" si="2">SUM(E27:E30)</f>
        <v>32494.433000000001</v>
      </c>
      <c r="F26" s="23">
        <f t="shared" si="2"/>
        <v>44065.585999999996</v>
      </c>
      <c r="G26" s="23">
        <f t="shared" si="2"/>
        <v>33672.6</v>
      </c>
      <c r="H26" s="23">
        <f t="shared" si="2"/>
        <v>28896.71</v>
      </c>
      <c r="I26" s="23">
        <f t="shared" si="1"/>
        <v>164635.62899999999</v>
      </c>
    </row>
    <row r="27" spans="1:9" ht="31.5" x14ac:dyDescent="0.2">
      <c r="A27" s="75"/>
      <c r="B27" s="63"/>
      <c r="C27" s="14" t="s">
        <v>18</v>
      </c>
      <c r="D27" s="23">
        <f>'Приложение 4'!G138</f>
        <v>0</v>
      </c>
      <c r="E27" s="23">
        <f>'Приложение 4'!H138</f>
        <v>9677.8799999999992</v>
      </c>
      <c r="F27" s="23">
        <f>'Приложение 4'!I138</f>
        <v>14608.96</v>
      </c>
      <c r="G27" s="23">
        <f>'Приложение 4'!J138</f>
        <v>0</v>
      </c>
      <c r="H27" s="23">
        <f>'Приложение 4'!K138</f>
        <v>3582.52</v>
      </c>
      <c r="I27" s="23">
        <f t="shared" si="1"/>
        <v>27869.359999999997</v>
      </c>
    </row>
    <row r="28" spans="1:9" ht="31.5" x14ac:dyDescent="0.2">
      <c r="A28" s="75"/>
      <c r="B28" s="63"/>
      <c r="C28" s="14" t="s">
        <v>19</v>
      </c>
      <c r="D28" s="23">
        <f>'Приложение 4'!G137</f>
        <v>4389</v>
      </c>
      <c r="E28" s="23">
        <f>'Приложение 4'!H137</f>
        <v>3225.9600000000005</v>
      </c>
      <c r="F28" s="23">
        <f>'Приложение 4'!I137</f>
        <v>6252.0599999999995</v>
      </c>
      <c r="G28" s="23">
        <f>'Приложение 4'!J137</f>
        <v>6830</v>
      </c>
      <c r="H28" s="23">
        <f>'Приложение 4'!K137</f>
        <v>1665.17</v>
      </c>
      <c r="I28" s="23">
        <f t="shared" si="1"/>
        <v>22362.190000000002</v>
      </c>
    </row>
    <row r="29" spans="1:9" ht="31.5" x14ac:dyDescent="0.2">
      <c r="A29" s="75"/>
      <c r="B29" s="63"/>
      <c r="C29" s="14" t="s">
        <v>20</v>
      </c>
      <c r="D29" s="23">
        <f>'Приложение 4'!G136</f>
        <v>21117.299999999996</v>
      </c>
      <c r="E29" s="23">
        <f>'Приложение 4'!H136</f>
        <v>19590.593000000001</v>
      </c>
      <c r="F29" s="23">
        <f>'Приложение 4'!I136</f>
        <v>23204.565999999999</v>
      </c>
      <c r="G29" s="23">
        <f>'Приложение 4'!J136</f>
        <v>26842.6</v>
      </c>
      <c r="H29" s="23">
        <f>'Приложение 4'!K136</f>
        <v>23649.019999999997</v>
      </c>
      <c r="I29" s="23">
        <f t="shared" si="1"/>
        <v>114404.079</v>
      </c>
    </row>
    <row r="30" spans="1:9" x14ac:dyDescent="0.2">
      <c r="A30" s="75"/>
      <c r="B30" s="63"/>
      <c r="C30" s="14" t="s">
        <v>21</v>
      </c>
      <c r="D30" s="23">
        <f>'Приложение 4'!G139</f>
        <v>0</v>
      </c>
      <c r="E30" s="23">
        <f>'Приложение 4'!H139</f>
        <v>0</v>
      </c>
      <c r="F30" s="23">
        <f>'Приложение 4'!I139</f>
        <v>0</v>
      </c>
      <c r="G30" s="23">
        <f>'Приложение 4'!J139</f>
        <v>0</v>
      </c>
      <c r="H30" s="23">
        <f>'Приложение 4'!K139</f>
        <v>0</v>
      </c>
      <c r="I30" s="23">
        <f t="shared" si="1"/>
        <v>0</v>
      </c>
    </row>
  </sheetData>
  <mergeCells count="14">
    <mergeCell ref="A22:I22"/>
    <mergeCell ref="B23:I23"/>
    <mergeCell ref="A24:A30"/>
    <mergeCell ref="B24:B25"/>
    <mergeCell ref="C24:C25"/>
    <mergeCell ref="D24:I24"/>
    <mergeCell ref="B26:B30"/>
    <mergeCell ref="A13:I13"/>
    <mergeCell ref="B14:I14"/>
    <mergeCell ref="A15:A21"/>
    <mergeCell ref="B15:B16"/>
    <mergeCell ref="C15:C16"/>
    <mergeCell ref="D15:I15"/>
    <mergeCell ref="B17:B21"/>
  </mergeCells>
  <pageMargins left="0.78740157480314954" right="0.19685039370078738" top="0.39370078740157477" bottom="0.39370078740157477" header="0.51181102362204722" footer="0.51181102362204722"/>
  <pageSetup paperSize="9" scale="61" firstPageNumber="214748364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showGridLines="0" zoomScale="145" zoomScaleNormal="145" workbookViewId="0">
      <selection activeCell="B13" sqref="B13:K13"/>
    </sheetView>
  </sheetViews>
  <sheetFormatPr defaultColWidth="9.140625" defaultRowHeight="11.25" x14ac:dyDescent="0.2"/>
  <cols>
    <col min="1" max="1" width="6" style="24" customWidth="1"/>
    <col min="2" max="2" width="41.85546875" style="25" customWidth="1"/>
    <col min="3" max="3" width="14.28515625" style="25" customWidth="1"/>
    <col min="4" max="4" width="17.28515625" style="25" customWidth="1"/>
    <col min="5" max="5" width="9.85546875" style="25" customWidth="1"/>
    <col min="6" max="6" width="10" style="25" customWidth="1"/>
    <col min="7" max="7" width="10.28515625" style="25" customWidth="1"/>
    <col min="8" max="8" width="9.85546875" style="25" customWidth="1"/>
    <col min="9" max="9" width="10" style="25" customWidth="1"/>
    <col min="10" max="10" width="10.5703125" style="25" customWidth="1"/>
    <col min="11" max="11" width="18.85546875" style="25" customWidth="1"/>
    <col min="12" max="12" width="13" style="24" customWidth="1"/>
    <col min="13" max="13" width="55.42578125" style="25" customWidth="1"/>
    <col min="14" max="16384" width="9.140625" style="25"/>
  </cols>
  <sheetData>
    <row r="1" spans="1:11" x14ac:dyDescent="0.2">
      <c r="I1" s="26" t="s">
        <v>170</v>
      </c>
    </row>
    <row r="2" spans="1:11" x14ac:dyDescent="0.2">
      <c r="I2" s="27" t="s">
        <v>0</v>
      </c>
    </row>
    <row r="3" spans="1:11" x14ac:dyDescent="0.2">
      <c r="I3" s="27" t="s">
        <v>174</v>
      </c>
    </row>
    <row r="4" spans="1:11" x14ac:dyDescent="0.2">
      <c r="I4" s="26" t="s">
        <v>171</v>
      </c>
    </row>
    <row r="5" spans="1:11" x14ac:dyDescent="0.2">
      <c r="I5" s="27" t="s">
        <v>23</v>
      </c>
    </row>
    <row r="6" spans="1:11" x14ac:dyDescent="0.2">
      <c r="I6" s="27" t="s">
        <v>24</v>
      </c>
    </row>
    <row r="7" spans="1:11" x14ac:dyDescent="0.2">
      <c r="I7" s="27" t="s">
        <v>25</v>
      </c>
    </row>
    <row r="8" spans="1:11" x14ac:dyDescent="0.2">
      <c r="I8" s="27" t="s">
        <v>0</v>
      </c>
    </row>
    <row r="9" spans="1:11" x14ac:dyDescent="0.2">
      <c r="I9" s="27" t="s">
        <v>169</v>
      </c>
    </row>
    <row r="11" spans="1:11" x14ac:dyDescent="0.2">
      <c r="B11" s="76" t="s">
        <v>42</v>
      </c>
      <c r="C11" s="76"/>
      <c r="D11" s="76"/>
      <c r="E11" s="76"/>
      <c r="F11" s="76"/>
      <c r="G11" s="76"/>
      <c r="H11" s="76"/>
      <c r="I11" s="76"/>
      <c r="J11" s="76"/>
      <c r="K11" s="76"/>
    </row>
    <row r="12" spans="1:11" x14ac:dyDescent="0.2"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 ht="39" customHeight="1" x14ac:dyDescent="0.2">
      <c r="B13" s="77" t="s">
        <v>13</v>
      </c>
      <c r="C13" s="78"/>
      <c r="D13" s="78"/>
      <c r="E13" s="78"/>
      <c r="F13" s="78"/>
      <c r="G13" s="78"/>
      <c r="H13" s="78"/>
      <c r="I13" s="78"/>
      <c r="J13" s="78"/>
      <c r="K13" s="78"/>
    </row>
    <row r="14" spans="1:11" ht="7.5" customHeight="1" x14ac:dyDescent="0.2"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1" x14ac:dyDescent="0.2">
      <c r="A15" s="79" t="s">
        <v>41</v>
      </c>
      <c r="B15" s="79" t="s">
        <v>43</v>
      </c>
      <c r="C15" s="79" t="s">
        <v>31</v>
      </c>
      <c r="D15" s="79" t="s">
        <v>44</v>
      </c>
      <c r="E15" s="79" t="s">
        <v>45</v>
      </c>
      <c r="F15" s="79"/>
      <c r="G15" s="79"/>
      <c r="H15" s="79"/>
      <c r="I15" s="79"/>
      <c r="J15" s="79"/>
      <c r="K15" s="80" t="s">
        <v>46</v>
      </c>
    </row>
    <row r="16" spans="1:11" ht="34.5" customHeight="1" x14ac:dyDescent="0.2">
      <c r="A16" s="79"/>
      <c r="B16" s="79"/>
      <c r="C16" s="79"/>
      <c r="D16" s="79"/>
      <c r="E16" s="3" t="s">
        <v>47</v>
      </c>
      <c r="F16" s="3" t="s">
        <v>32</v>
      </c>
      <c r="G16" s="3" t="s">
        <v>33</v>
      </c>
      <c r="H16" s="3" t="s">
        <v>34</v>
      </c>
      <c r="I16" s="3" t="s">
        <v>35</v>
      </c>
      <c r="J16" s="3" t="s">
        <v>36</v>
      </c>
      <c r="K16" s="80"/>
    </row>
    <row r="17" spans="1:11" x14ac:dyDescent="0.2">
      <c r="A17" s="79" t="s">
        <v>48</v>
      </c>
      <c r="B17" s="81" t="s">
        <v>49</v>
      </c>
      <c r="C17" s="4" t="s">
        <v>37</v>
      </c>
      <c r="D17" s="29"/>
      <c r="E17" s="82" t="s">
        <v>50</v>
      </c>
      <c r="F17" s="83"/>
      <c r="G17" s="83"/>
      <c r="H17" s="83"/>
      <c r="I17" s="83"/>
      <c r="J17" s="83"/>
      <c r="K17" s="84"/>
    </row>
    <row r="18" spans="1:11" ht="60.75" customHeight="1" x14ac:dyDescent="0.2">
      <c r="A18" s="79"/>
      <c r="B18" s="81"/>
      <c r="C18" s="4" t="s">
        <v>19</v>
      </c>
      <c r="D18" s="30" t="s">
        <v>51</v>
      </c>
      <c r="E18" s="83"/>
      <c r="F18" s="83"/>
      <c r="G18" s="83"/>
      <c r="H18" s="83"/>
      <c r="I18" s="83"/>
      <c r="J18" s="83"/>
      <c r="K18" s="85"/>
    </row>
    <row r="19" spans="1:11" ht="59.25" customHeight="1" x14ac:dyDescent="0.2">
      <c r="A19" s="79"/>
      <c r="B19" s="81"/>
      <c r="C19" s="4" t="s">
        <v>52</v>
      </c>
      <c r="D19" s="30" t="s">
        <v>53</v>
      </c>
      <c r="E19" s="83"/>
      <c r="F19" s="83"/>
      <c r="G19" s="83"/>
      <c r="H19" s="83"/>
      <c r="I19" s="83"/>
      <c r="J19" s="83"/>
      <c r="K19" s="85"/>
    </row>
    <row r="20" spans="1:11" x14ac:dyDescent="0.2">
      <c r="A20" s="79" t="s">
        <v>54</v>
      </c>
      <c r="B20" s="81" t="s">
        <v>55</v>
      </c>
      <c r="C20" s="4" t="s">
        <v>37</v>
      </c>
      <c r="D20" s="29"/>
      <c r="E20" s="82" t="s">
        <v>50</v>
      </c>
      <c r="F20" s="83"/>
      <c r="G20" s="83"/>
      <c r="H20" s="83"/>
      <c r="I20" s="83"/>
      <c r="J20" s="83"/>
      <c r="K20" s="84"/>
    </row>
    <row r="21" spans="1:11" ht="60" customHeight="1" x14ac:dyDescent="0.2">
      <c r="A21" s="79"/>
      <c r="B21" s="81"/>
      <c r="C21" s="4" t="s">
        <v>19</v>
      </c>
      <c r="D21" s="30" t="s">
        <v>51</v>
      </c>
      <c r="E21" s="83"/>
      <c r="F21" s="83"/>
      <c r="G21" s="83"/>
      <c r="H21" s="83"/>
      <c r="I21" s="83"/>
      <c r="J21" s="83"/>
      <c r="K21" s="85"/>
    </row>
    <row r="22" spans="1:11" ht="67.5" customHeight="1" x14ac:dyDescent="0.2">
      <c r="A22" s="79"/>
      <c r="B22" s="81"/>
      <c r="C22" s="4" t="s">
        <v>52</v>
      </c>
      <c r="D22" s="30" t="s">
        <v>53</v>
      </c>
      <c r="E22" s="83"/>
      <c r="F22" s="83"/>
      <c r="G22" s="83"/>
      <c r="H22" s="83"/>
      <c r="I22" s="83"/>
      <c r="J22" s="83"/>
      <c r="K22" s="85"/>
    </row>
    <row r="23" spans="1:11" ht="11.25" hidden="1" customHeight="1" x14ac:dyDescent="0.2">
      <c r="A23" s="86" t="s">
        <v>56</v>
      </c>
      <c r="B23" s="89" t="s">
        <v>57</v>
      </c>
      <c r="C23" s="4" t="s">
        <v>37</v>
      </c>
      <c r="D23" s="29"/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"/>
    </row>
    <row r="24" spans="1:11" ht="62.25" hidden="1" customHeight="1" x14ac:dyDescent="0.2">
      <c r="A24" s="87"/>
      <c r="B24" s="90"/>
      <c r="C24" s="4" t="s">
        <v>19</v>
      </c>
      <c r="D24" s="30" t="s">
        <v>51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"/>
    </row>
    <row r="25" spans="1:11" ht="71.25" hidden="1" customHeight="1" x14ac:dyDescent="0.2">
      <c r="A25" s="88"/>
      <c r="B25" s="91"/>
      <c r="C25" s="4" t="s">
        <v>52</v>
      </c>
      <c r="D25" s="30" t="s">
        <v>58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"/>
    </row>
    <row r="26" spans="1:11" hidden="1" x14ac:dyDescent="0.2">
      <c r="A26" s="79" t="s">
        <v>59</v>
      </c>
      <c r="B26" s="81" t="s">
        <v>60</v>
      </c>
      <c r="C26" s="4" t="s">
        <v>37</v>
      </c>
      <c r="D26" s="29"/>
      <c r="E26" s="31">
        <f>SUM(F26:J26)</f>
        <v>15709</v>
      </c>
      <c r="F26" s="31">
        <f>SUM(F27:F30)</f>
        <v>10941</v>
      </c>
      <c r="G26" s="31">
        <f>'Приложение 4'!H34</f>
        <v>4768</v>
      </c>
      <c r="H26" s="31">
        <v>0</v>
      </c>
      <c r="I26" s="31">
        <v>0</v>
      </c>
      <c r="J26" s="31">
        <v>0</v>
      </c>
      <c r="K26" s="32"/>
    </row>
    <row r="27" spans="1:11" ht="45" hidden="1" x14ac:dyDescent="0.2">
      <c r="A27" s="79"/>
      <c r="B27" s="81"/>
      <c r="C27" s="4" t="s">
        <v>19</v>
      </c>
      <c r="D27" s="30" t="s">
        <v>51</v>
      </c>
      <c r="E27" s="31">
        <f>'Приложение 4'!F35</f>
        <v>13084</v>
      </c>
      <c r="F27" s="31">
        <f>'Приложение 4'!G35</f>
        <v>3523</v>
      </c>
      <c r="G27" s="31">
        <f>'Приложение 4'!H35</f>
        <v>4529</v>
      </c>
      <c r="H27" s="31">
        <v>0</v>
      </c>
      <c r="I27" s="31">
        <v>0</v>
      </c>
      <c r="J27" s="31">
        <v>0</v>
      </c>
      <c r="K27" s="32"/>
    </row>
    <row r="28" spans="1:11" x14ac:dyDescent="0.2">
      <c r="A28" s="79"/>
      <c r="B28" s="81"/>
      <c r="C28" s="4" t="s">
        <v>37</v>
      </c>
      <c r="D28" s="30"/>
      <c r="E28" s="31">
        <f>SUM(E29:E30)</f>
        <v>13774</v>
      </c>
      <c r="F28" s="31">
        <f t="shared" ref="F28:J28" si="0">SUM(F29:F30)</f>
        <v>3709</v>
      </c>
      <c r="G28" s="31">
        <f t="shared" si="0"/>
        <v>4768</v>
      </c>
      <c r="H28" s="31">
        <f t="shared" si="0"/>
        <v>5297</v>
      </c>
      <c r="I28" s="31">
        <f t="shared" si="0"/>
        <v>0</v>
      </c>
      <c r="J28" s="31">
        <f t="shared" si="0"/>
        <v>0</v>
      </c>
      <c r="K28" s="32"/>
    </row>
    <row r="29" spans="1:11" ht="45" x14ac:dyDescent="0.2">
      <c r="A29" s="79"/>
      <c r="B29" s="81"/>
      <c r="C29" s="4" t="s">
        <v>19</v>
      </c>
      <c r="D29" s="30" t="s">
        <v>51</v>
      </c>
      <c r="E29" s="31">
        <f>'Приложение 4'!F35</f>
        <v>13084</v>
      </c>
      <c r="F29" s="31">
        <f>'Приложение 4'!G35</f>
        <v>3523</v>
      </c>
      <c r="G29" s="31">
        <f>'Приложение 4'!H35</f>
        <v>4529</v>
      </c>
      <c r="H29" s="31">
        <f>'Приложение 4'!I35</f>
        <v>5032</v>
      </c>
      <c r="I29" s="31">
        <f>'Приложение 4'!J35</f>
        <v>0</v>
      </c>
      <c r="J29" s="31">
        <f>'Приложение 4'!K35</f>
        <v>0</v>
      </c>
      <c r="K29" s="32"/>
    </row>
    <row r="30" spans="1:11" ht="75" customHeight="1" x14ac:dyDescent="0.2">
      <c r="A30" s="79"/>
      <c r="B30" s="81"/>
      <c r="C30" s="4" t="s">
        <v>52</v>
      </c>
      <c r="D30" s="30" t="s">
        <v>58</v>
      </c>
      <c r="E30" s="31">
        <f>'Приложение 4'!F36</f>
        <v>690</v>
      </c>
      <c r="F30" s="31">
        <f>'Приложение 4'!G36</f>
        <v>186</v>
      </c>
      <c r="G30" s="31">
        <f>'Приложение 4'!H36</f>
        <v>239</v>
      </c>
      <c r="H30" s="31">
        <f>'Приложение 4'!I36</f>
        <v>265</v>
      </c>
      <c r="I30" s="31">
        <f>'Приложение 4'!J36</f>
        <v>0</v>
      </c>
      <c r="J30" s="31">
        <f>'Приложение 4'!K36</f>
        <v>0</v>
      </c>
      <c r="K30" s="32"/>
    </row>
    <row r="31" spans="1:11" x14ac:dyDescent="0.2">
      <c r="A31" s="79" t="s">
        <v>61</v>
      </c>
      <c r="B31" s="81" t="s">
        <v>62</v>
      </c>
      <c r="C31" s="4" t="s">
        <v>37</v>
      </c>
      <c r="D31" s="29"/>
      <c r="E31" s="31">
        <f t="shared" ref="E31:J31" si="1">SUM(E32)</f>
        <v>931871.82799999998</v>
      </c>
      <c r="F31" s="31">
        <f t="shared" si="1"/>
        <v>165696</v>
      </c>
      <c r="G31" s="31">
        <f t="shared" si="1"/>
        <v>179881.18</v>
      </c>
      <c r="H31" s="31">
        <f t="shared" si="1"/>
        <v>204585.64799999999</v>
      </c>
      <c r="I31" s="31">
        <f t="shared" si="1"/>
        <v>190854.5</v>
      </c>
      <c r="J31" s="31">
        <f t="shared" si="1"/>
        <v>190854.5</v>
      </c>
      <c r="K31" s="32"/>
    </row>
    <row r="32" spans="1:11" ht="45" x14ac:dyDescent="0.2">
      <c r="A32" s="79"/>
      <c r="B32" s="81"/>
      <c r="C32" s="4" t="s">
        <v>52</v>
      </c>
      <c r="D32" s="30" t="s">
        <v>58</v>
      </c>
      <c r="E32" s="31">
        <f>'Приложение 4'!F38</f>
        <v>931871.82799999998</v>
      </c>
      <c r="F32" s="31">
        <f>'Приложение 4'!G38</f>
        <v>165696</v>
      </c>
      <c r="G32" s="31">
        <f>'Приложение 4'!H38</f>
        <v>179881.18</v>
      </c>
      <c r="H32" s="31">
        <f>'Приложение 4'!I38</f>
        <v>204585.64799999999</v>
      </c>
      <c r="I32" s="31">
        <f>'Приложение 4'!J38</f>
        <v>190854.5</v>
      </c>
      <c r="J32" s="31">
        <f>'Приложение 4'!K38</f>
        <v>190854.5</v>
      </c>
      <c r="K32" s="32"/>
    </row>
    <row r="33" spans="1:11" x14ac:dyDescent="0.2">
      <c r="A33" s="79" t="s">
        <v>63</v>
      </c>
      <c r="B33" s="81" t="s">
        <v>64</v>
      </c>
      <c r="C33" s="4" t="s">
        <v>37</v>
      </c>
      <c r="D33" s="29"/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2"/>
    </row>
    <row r="34" spans="1:11" ht="45" x14ac:dyDescent="0.2">
      <c r="A34" s="79"/>
      <c r="B34" s="81"/>
      <c r="C34" s="4" t="s">
        <v>52</v>
      </c>
      <c r="D34" s="30" t="s">
        <v>58</v>
      </c>
      <c r="E34" s="31">
        <f>'Приложение 4'!E40</f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2"/>
    </row>
    <row r="35" spans="1:11" ht="11.25" customHeight="1" x14ac:dyDescent="0.2">
      <c r="A35" s="86" t="s">
        <v>65</v>
      </c>
      <c r="B35" s="89" t="s">
        <v>66</v>
      </c>
      <c r="C35" s="4" t="s">
        <v>37</v>
      </c>
      <c r="D35" s="29"/>
      <c r="E35" s="31">
        <f>SUM(E36:E37)</f>
        <v>0</v>
      </c>
      <c r="F35" s="31">
        <f t="shared" ref="F35:J35" si="2">SUM(F36:F37)</f>
        <v>0</v>
      </c>
      <c r="G35" s="31">
        <f t="shared" si="2"/>
        <v>0</v>
      </c>
      <c r="H35" s="31">
        <f t="shared" si="2"/>
        <v>0</v>
      </c>
      <c r="I35" s="31">
        <f t="shared" si="2"/>
        <v>0</v>
      </c>
      <c r="J35" s="31">
        <f t="shared" si="2"/>
        <v>0</v>
      </c>
      <c r="K35" s="3"/>
    </row>
    <row r="36" spans="1:11" ht="45" x14ac:dyDescent="0.2">
      <c r="A36" s="87"/>
      <c r="B36" s="90"/>
      <c r="C36" s="4" t="s">
        <v>19</v>
      </c>
      <c r="D36" s="30" t="s">
        <v>51</v>
      </c>
      <c r="E36" s="31">
        <f>'Приложение 4'!F39</f>
        <v>0</v>
      </c>
      <c r="F36" s="31">
        <f>'Приложение 4'!G39</f>
        <v>0</v>
      </c>
      <c r="G36" s="31">
        <f>'Приложение 4'!H39</f>
        <v>0</v>
      </c>
      <c r="H36" s="31">
        <f>'Приложение 4'!I39</f>
        <v>0</v>
      </c>
      <c r="I36" s="31">
        <f>'Приложение 4'!J39</f>
        <v>0</v>
      </c>
      <c r="J36" s="31">
        <f>'Приложение 4'!K39</f>
        <v>0</v>
      </c>
      <c r="K36" s="3"/>
    </row>
    <row r="37" spans="1:11" ht="45" x14ac:dyDescent="0.2">
      <c r="A37" s="88"/>
      <c r="B37" s="91"/>
      <c r="C37" s="4" t="s">
        <v>52</v>
      </c>
      <c r="D37" s="30" t="s">
        <v>58</v>
      </c>
      <c r="E37" s="31">
        <f>'Приложение 4'!F40</f>
        <v>0</v>
      </c>
      <c r="F37" s="31">
        <f>'Приложение 4'!G40</f>
        <v>0</v>
      </c>
      <c r="G37" s="31">
        <f>'Приложение 4'!H40</f>
        <v>0</v>
      </c>
      <c r="H37" s="31">
        <f>'Приложение 4'!I40</f>
        <v>0</v>
      </c>
      <c r="I37" s="31">
        <f>'Приложение 4'!J40</f>
        <v>0</v>
      </c>
      <c r="J37" s="31">
        <f>'Приложение 4'!K40</f>
        <v>0</v>
      </c>
      <c r="K37" s="3"/>
    </row>
    <row r="38" spans="1:11" ht="11.25" customHeight="1" x14ac:dyDescent="0.2">
      <c r="A38" s="86" t="s">
        <v>159</v>
      </c>
      <c r="B38" s="89" t="s">
        <v>160</v>
      </c>
      <c r="C38" s="4" t="s">
        <v>37</v>
      </c>
      <c r="D38" s="29"/>
      <c r="E38" s="31">
        <f>SUM(E39:E40)</f>
        <v>420</v>
      </c>
      <c r="F38" s="31">
        <f t="shared" ref="F38:J38" si="3">SUM(F39:F40)</f>
        <v>0</v>
      </c>
      <c r="G38" s="31">
        <f t="shared" si="3"/>
        <v>0</v>
      </c>
      <c r="H38" s="31">
        <f t="shared" si="3"/>
        <v>420</v>
      </c>
      <c r="I38" s="31">
        <f t="shared" si="3"/>
        <v>0</v>
      </c>
      <c r="J38" s="31">
        <f t="shared" si="3"/>
        <v>0</v>
      </c>
      <c r="K38" s="3"/>
    </row>
    <row r="39" spans="1:11" ht="45" x14ac:dyDescent="0.2">
      <c r="A39" s="87"/>
      <c r="B39" s="90"/>
      <c r="C39" s="4" t="s">
        <v>19</v>
      </c>
      <c r="D39" s="30" t="s">
        <v>51</v>
      </c>
      <c r="E39" s="31">
        <f>'Приложение 4'!F45</f>
        <v>420</v>
      </c>
      <c r="F39" s="31">
        <f>'Приложение 4'!G45</f>
        <v>0</v>
      </c>
      <c r="G39" s="31">
        <f>'Приложение 4'!H45</f>
        <v>0</v>
      </c>
      <c r="H39" s="31">
        <f>'Приложение 4'!I45</f>
        <v>420</v>
      </c>
      <c r="I39" s="31">
        <f>'Приложение 4'!J42</f>
        <v>0</v>
      </c>
      <c r="J39" s="31">
        <f>'Приложение 4'!K42</f>
        <v>0</v>
      </c>
      <c r="K39" s="3"/>
    </row>
    <row r="40" spans="1:11" ht="45" x14ac:dyDescent="0.2">
      <c r="A40" s="88"/>
      <c r="B40" s="91"/>
      <c r="C40" s="4" t="s">
        <v>52</v>
      </c>
      <c r="D40" s="30" t="s">
        <v>58</v>
      </c>
      <c r="E40" s="31">
        <f>'Приложение 4'!F46</f>
        <v>0</v>
      </c>
      <c r="F40" s="31">
        <f>'Приложение 4'!G46</f>
        <v>0</v>
      </c>
      <c r="G40" s="31">
        <f>'Приложение 4'!H46</f>
        <v>0</v>
      </c>
      <c r="H40" s="31">
        <f>'Приложение 4'!I46</f>
        <v>0</v>
      </c>
      <c r="I40" s="31">
        <f>'Приложение 4'!J43</f>
        <v>0</v>
      </c>
      <c r="J40" s="31">
        <f>'Приложение 4'!K43</f>
        <v>0</v>
      </c>
      <c r="K40" s="3"/>
    </row>
    <row r="41" spans="1:11" ht="11.25" customHeight="1" x14ac:dyDescent="0.2">
      <c r="A41" s="6"/>
      <c r="B41" s="89" t="s">
        <v>164</v>
      </c>
      <c r="C41" s="4" t="s">
        <v>37</v>
      </c>
      <c r="D41" s="29"/>
      <c r="E41" s="31">
        <v>62</v>
      </c>
      <c r="F41" s="31">
        <v>0</v>
      </c>
      <c r="G41" s="31">
        <f t="shared" ref="G41:J41" si="4">SUM(G42:G43)</f>
        <v>0</v>
      </c>
      <c r="H41" s="31">
        <v>62</v>
      </c>
      <c r="I41" s="31">
        <f t="shared" si="4"/>
        <v>0</v>
      </c>
      <c r="J41" s="31">
        <f t="shared" si="4"/>
        <v>0</v>
      </c>
      <c r="K41" s="3"/>
    </row>
    <row r="42" spans="1:11" ht="45" x14ac:dyDescent="0.2">
      <c r="A42" s="6" t="s">
        <v>163</v>
      </c>
      <c r="B42" s="90"/>
      <c r="C42" s="4" t="s">
        <v>19</v>
      </c>
      <c r="D42" s="30" t="s">
        <v>51</v>
      </c>
      <c r="E42" s="31">
        <f>'Приложение 4'!F48</f>
        <v>62</v>
      </c>
      <c r="F42" s="31">
        <v>0</v>
      </c>
      <c r="G42" s="31">
        <v>0</v>
      </c>
      <c r="H42" s="31">
        <f>'Приложение 4'!I48</f>
        <v>62</v>
      </c>
      <c r="I42" s="31">
        <f>'Приложение 4'!J45</f>
        <v>0</v>
      </c>
      <c r="J42" s="31">
        <f>'Приложение 4'!K45</f>
        <v>0</v>
      </c>
      <c r="K42" s="3"/>
    </row>
    <row r="43" spans="1:11" ht="45" x14ac:dyDescent="0.2">
      <c r="A43" s="6"/>
      <c r="B43" s="91"/>
      <c r="C43" s="4" t="s">
        <v>52</v>
      </c>
      <c r="D43" s="30" t="s">
        <v>58</v>
      </c>
      <c r="E43" s="31">
        <f>'Приложение 4'!F49</f>
        <v>0</v>
      </c>
      <c r="F43" s="31">
        <v>0</v>
      </c>
      <c r="G43" s="31">
        <v>0</v>
      </c>
      <c r="H43" s="31">
        <f>'Приложение 4'!I49</f>
        <v>0</v>
      </c>
      <c r="I43" s="31">
        <f>'Приложение 4'!J46</f>
        <v>0</v>
      </c>
      <c r="J43" s="31">
        <f>'Приложение 4'!K46</f>
        <v>0</v>
      </c>
      <c r="K43" s="3"/>
    </row>
    <row r="44" spans="1:11" ht="11.25" customHeight="1" x14ac:dyDescent="0.2">
      <c r="A44" s="86" t="s">
        <v>67</v>
      </c>
      <c r="B44" s="89" t="s">
        <v>68</v>
      </c>
      <c r="C44" s="4" t="s">
        <v>37</v>
      </c>
      <c r="D44" s="29"/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"/>
    </row>
    <row r="45" spans="1:11" ht="45" x14ac:dyDescent="0.2">
      <c r="A45" s="87"/>
      <c r="B45" s="90"/>
      <c r="C45" s="4" t="s">
        <v>19</v>
      </c>
      <c r="D45" s="30" t="s">
        <v>51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"/>
    </row>
    <row r="46" spans="1:11" ht="45" x14ac:dyDescent="0.2">
      <c r="A46" s="88"/>
      <c r="B46" s="91"/>
      <c r="C46" s="4" t="s">
        <v>52</v>
      </c>
      <c r="D46" s="30" t="s">
        <v>58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"/>
    </row>
    <row r="47" spans="1:11" x14ac:dyDescent="0.2">
      <c r="A47" s="79" t="s">
        <v>69</v>
      </c>
      <c r="B47" s="81" t="s">
        <v>70</v>
      </c>
      <c r="C47" s="4" t="s">
        <v>37</v>
      </c>
      <c r="D47" s="29"/>
      <c r="E47" s="31">
        <f>SUM(E48:E49)</f>
        <v>3026</v>
      </c>
      <c r="F47" s="31">
        <f t="shared" ref="F47:J47" si="5">SUM(F48:F49)</f>
        <v>1926</v>
      </c>
      <c r="G47" s="31">
        <f t="shared" si="5"/>
        <v>221</v>
      </c>
      <c r="H47" s="31">
        <f t="shared" si="5"/>
        <v>293</v>
      </c>
      <c r="I47" s="31">
        <f t="shared" si="5"/>
        <v>293</v>
      </c>
      <c r="J47" s="31">
        <f t="shared" si="5"/>
        <v>293</v>
      </c>
      <c r="K47" s="3"/>
    </row>
    <row r="48" spans="1:11" ht="45" x14ac:dyDescent="0.2">
      <c r="A48" s="79"/>
      <c r="B48" s="81"/>
      <c r="C48" s="4" t="s">
        <v>19</v>
      </c>
      <c r="D48" s="30" t="s">
        <v>51</v>
      </c>
      <c r="E48" s="31">
        <f>'Приложение 4'!F57</f>
        <v>1928</v>
      </c>
      <c r="F48" s="31">
        <f>'Приложение 4'!G57</f>
        <v>1224</v>
      </c>
      <c r="G48" s="31">
        <f>'Приложение 4'!H57</f>
        <v>143</v>
      </c>
      <c r="H48" s="31">
        <f>'Приложение 4'!I57</f>
        <v>187</v>
      </c>
      <c r="I48" s="31">
        <f>'Приложение 4'!J57</f>
        <v>187</v>
      </c>
      <c r="J48" s="31">
        <f>'Приложение 4'!K57</f>
        <v>187</v>
      </c>
      <c r="K48" s="3"/>
    </row>
    <row r="49" spans="1:11" ht="45" x14ac:dyDescent="0.2">
      <c r="A49" s="79"/>
      <c r="B49" s="81"/>
      <c r="C49" s="4" t="s">
        <v>52</v>
      </c>
      <c r="D49" s="30" t="s">
        <v>58</v>
      </c>
      <c r="E49" s="31">
        <f>'Приложение 4'!F58</f>
        <v>1098</v>
      </c>
      <c r="F49" s="31">
        <f>'Приложение 4'!G58</f>
        <v>702</v>
      </c>
      <c r="G49" s="31">
        <f>'Приложение 4'!H58</f>
        <v>78</v>
      </c>
      <c r="H49" s="31">
        <f>'Приложение 4'!I58</f>
        <v>106</v>
      </c>
      <c r="I49" s="31">
        <f>'Приложение 4'!J58</f>
        <v>106</v>
      </c>
      <c r="J49" s="31">
        <f>'Приложение 4'!K58</f>
        <v>106</v>
      </c>
      <c r="K49" s="3"/>
    </row>
    <row r="50" spans="1:11" x14ac:dyDescent="0.2"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x14ac:dyDescent="0.2">
      <c r="B51" s="77" t="s">
        <v>14</v>
      </c>
      <c r="C51" s="78"/>
      <c r="D51" s="78"/>
      <c r="E51" s="78"/>
      <c r="F51" s="78"/>
      <c r="G51" s="78"/>
      <c r="H51" s="78"/>
      <c r="I51" s="78"/>
      <c r="J51" s="78"/>
      <c r="K51" s="78"/>
    </row>
    <row r="52" spans="1:11" x14ac:dyDescent="0.2">
      <c r="B52" s="28"/>
      <c r="C52" s="28"/>
      <c r="D52" s="28"/>
      <c r="E52" s="28"/>
      <c r="F52" s="28"/>
      <c r="G52" s="28"/>
      <c r="H52" s="28"/>
      <c r="I52" s="28"/>
      <c r="J52" s="28"/>
      <c r="K52" s="28"/>
    </row>
    <row r="53" spans="1:11" x14ac:dyDescent="0.2">
      <c r="A53" s="79" t="s">
        <v>41</v>
      </c>
      <c r="B53" s="79" t="s">
        <v>43</v>
      </c>
      <c r="C53" s="79" t="s">
        <v>31</v>
      </c>
      <c r="D53" s="79" t="s">
        <v>44</v>
      </c>
      <c r="E53" s="79" t="s">
        <v>45</v>
      </c>
      <c r="F53" s="79"/>
      <c r="G53" s="79"/>
      <c r="H53" s="79"/>
      <c r="I53" s="79"/>
      <c r="J53" s="79"/>
      <c r="K53" s="79" t="s">
        <v>46</v>
      </c>
    </row>
    <row r="54" spans="1:11" x14ac:dyDescent="0.2">
      <c r="A54" s="79"/>
      <c r="B54" s="79"/>
      <c r="C54" s="79"/>
      <c r="D54" s="79"/>
      <c r="E54" s="3" t="s">
        <v>47</v>
      </c>
      <c r="F54" s="3">
        <v>2020</v>
      </c>
      <c r="G54" s="3">
        <v>2021</v>
      </c>
      <c r="H54" s="3">
        <v>2022</v>
      </c>
      <c r="I54" s="3">
        <v>2023</v>
      </c>
      <c r="J54" s="3">
        <v>2024</v>
      </c>
      <c r="K54" s="79"/>
    </row>
    <row r="55" spans="1:11" ht="22.5" x14ac:dyDescent="0.2">
      <c r="A55" s="79" t="s">
        <v>48</v>
      </c>
      <c r="B55" s="92" t="s">
        <v>71</v>
      </c>
      <c r="C55" s="4" t="s">
        <v>72</v>
      </c>
      <c r="D55" s="3"/>
      <c r="E55" s="31">
        <f t="shared" ref="E55:E57" si="6">SUM(F55:J55)</f>
        <v>0</v>
      </c>
      <c r="F55" s="31">
        <f>SUM(F56:F57)</f>
        <v>0</v>
      </c>
      <c r="G55" s="31">
        <f t="shared" ref="G55:J55" si="7">SUM(G56:G57)</f>
        <v>0</v>
      </c>
      <c r="H55" s="31">
        <f t="shared" si="7"/>
        <v>0</v>
      </c>
      <c r="I55" s="31">
        <f t="shared" si="7"/>
        <v>0</v>
      </c>
      <c r="J55" s="31">
        <f t="shared" si="7"/>
        <v>0</v>
      </c>
      <c r="K55" s="3"/>
    </row>
    <row r="56" spans="1:11" ht="22.5" x14ac:dyDescent="0.2">
      <c r="A56" s="79"/>
      <c r="B56" s="92"/>
      <c r="C56" s="4" t="s">
        <v>52</v>
      </c>
      <c r="D56" s="3"/>
      <c r="E56" s="31">
        <f t="shared" si="6"/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"/>
    </row>
    <row r="57" spans="1:11" ht="22.5" x14ac:dyDescent="0.2">
      <c r="A57" s="79"/>
      <c r="B57" s="92"/>
      <c r="C57" s="4" t="s">
        <v>73</v>
      </c>
      <c r="D57" s="3"/>
      <c r="E57" s="31">
        <f t="shared" si="6"/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"/>
    </row>
    <row r="58" spans="1:11" ht="22.5" x14ac:dyDescent="0.2">
      <c r="A58" s="79" t="s">
        <v>54</v>
      </c>
      <c r="B58" s="92" t="s">
        <v>74</v>
      </c>
      <c r="C58" s="4" t="s">
        <v>72</v>
      </c>
      <c r="D58" s="3"/>
      <c r="E58" s="31">
        <f>'Приложение 4'!F71</f>
        <v>22266.3</v>
      </c>
      <c r="F58" s="31">
        <f>'Приложение 4'!G71</f>
        <v>4303.3</v>
      </c>
      <c r="G58" s="31">
        <f>'Приложение 4'!H71</f>
        <v>3850</v>
      </c>
      <c r="H58" s="31">
        <f>'Приложение 4'!I71</f>
        <v>3763</v>
      </c>
      <c r="I58" s="31">
        <f>'Приложение 4'!J71</f>
        <v>5050</v>
      </c>
      <c r="J58" s="31">
        <f>'Приложение 4'!K71</f>
        <v>5300</v>
      </c>
      <c r="K58" s="3"/>
    </row>
    <row r="59" spans="1:11" ht="45" x14ac:dyDescent="0.2">
      <c r="A59" s="79"/>
      <c r="B59" s="92"/>
      <c r="C59" s="4" t="s">
        <v>52</v>
      </c>
      <c r="D59" s="30" t="s">
        <v>58</v>
      </c>
      <c r="E59" s="31">
        <f>'Приложение 4'!F72</f>
        <v>22266.3</v>
      </c>
      <c r="F59" s="31">
        <f>'Приложение 4'!G72</f>
        <v>4303.3</v>
      </c>
      <c r="G59" s="31">
        <f>'Приложение 4'!H72</f>
        <v>3850</v>
      </c>
      <c r="H59" s="31">
        <f>'Приложение 4'!I72</f>
        <v>3763</v>
      </c>
      <c r="I59" s="31">
        <f>'Приложение 4'!J72</f>
        <v>5050</v>
      </c>
      <c r="J59" s="31">
        <f>'Приложение 4'!K72</f>
        <v>5300</v>
      </c>
      <c r="K59" s="3"/>
    </row>
    <row r="60" spans="1:11" ht="30" customHeight="1" x14ac:dyDescent="0.2">
      <c r="A60" s="79" t="s">
        <v>75</v>
      </c>
      <c r="B60" s="92" t="s">
        <v>76</v>
      </c>
      <c r="C60" s="4" t="s">
        <v>72</v>
      </c>
      <c r="D60" s="30"/>
      <c r="E60" s="31">
        <f t="shared" ref="E60:J64" si="8">SUM(E61)</f>
        <v>0</v>
      </c>
      <c r="F60" s="31">
        <f t="shared" si="8"/>
        <v>0</v>
      </c>
      <c r="G60" s="31">
        <f t="shared" si="8"/>
        <v>0</v>
      </c>
      <c r="H60" s="31">
        <f t="shared" si="8"/>
        <v>0</v>
      </c>
      <c r="I60" s="31">
        <f t="shared" si="8"/>
        <v>0</v>
      </c>
      <c r="J60" s="31">
        <f t="shared" si="8"/>
        <v>0</v>
      </c>
      <c r="K60" s="3"/>
    </row>
    <row r="61" spans="1:11" ht="57" customHeight="1" x14ac:dyDescent="0.2">
      <c r="A61" s="79"/>
      <c r="B61" s="92"/>
      <c r="C61" s="4" t="s">
        <v>52</v>
      </c>
      <c r="D61" s="30"/>
      <c r="E61" s="31">
        <f>SUM(F61:J61)</f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"/>
    </row>
    <row r="62" spans="1:11" ht="22.5" x14ac:dyDescent="0.2">
      <c r="A62" s="79" t="s">
        <v>77</v>
      </c>
      <c r="B62" s="92" t="s">
        <v>78</v>
      </c>
      <c r="C62" s="4" t="s">
        <v>72</v>
      </c>
      <c r="D62" s="30"/>
      <c r="E62" s="31">
        <f>'Приложение 4'!F75</f>
        <v>50584.1</v>
      </c>
      <c r="F62" s="31">
        <f>'Приложение 4'!G75</f>
        <v>8217.2999999999993</v>
      </c>
      <c r="G62" s="31">
        <f>'Приложение 4'!H75</f>
        <v>9180</v>
      </c>
      <c r="H62" s="31">
        <f>'Приложение 4'!I75</f>
        <v>11725.6</v>
      </c>
      <c r="I62" s="31">
        <f>'Приложение 4'!J75</f>
        <v>10730.6</v>
      </c>
      <c r="J62" s="31">
        <f>'Приложение 4'!K75</f>
        <v>10730.6</v>
      </c>
      <c r="K62" s="3"/>
    </row>
    <row r="63" spans="1:11" ht="45" x14ac:dyDescent="0.2">
      <c r="A63" s="79"/>
      <c r="B63" s="92"/>
      <c r="C63" s="4" t="s">
        <v>52</v>
      </c>
      <c r="D63" s="30" t="s">
        <v>58</v>
      </c>
      <c r="E63" s="31">
        <f>'Приложение 4'!F76</f>
        <v>50584.1</v>
      </c>
      <c r="F63" s="31">
        <f>'Приложение 4'!G76</f>
        <v>8217.2999999999993</v>
      </c>
      <c r="G63" s="31">
        <f>'Приложение 4'!H76</f>
        <v>9180</v>
      </c>
      <c r="H63" s="31">
        <f>'Приложение 4'!I76</f>
        <v>11725.6</v>
      </c>
      <c r="I63" s="31">
        <f>'Приложение 4'!J76</f>
        <v>10730.6</v>
      </c>
      <c r="J63" s="31">
        <f>'Приложение 4'!K76</f>
        <v>10730.6</v>
      </c>
      <c r="K63" s="3"/>
    </row>
    <row r="64" spans="1:11" ht="45.75" customHeight="1" x14ac:dyDescent="0.2">
      <c r="A64" s="79" t="s">
        <v>79</v>
      </c>
      <c r="B64" s="92" t="s">
        <v>80</v>
      </c>
      <c r="C64" s="4" t="s">
        <v>72</v>
      </c>
      <c r="D64" s="30"/>
      <c r="E64" s="31">
        <f t="shared" si="8"/>
        <v>0</v>
      </c>
      <c r="F64" s="31">
        <f t="shared" ref="F64:J64" si="9">SUM(F65)</f>
        <v>0</v>
      </c>
      <c r="G64" s="31">
        <f t="shared" si="9"/>
        <v>0</v>
      </c>
      <c r="H64" s="31">
        <f t="shared" si="9"/>
        <v>0</v>
      </c>
      <c r="I64" s="31">
        <f t="shared" si="9"/>
        <v>0</v>
      </c>
      <c r="J64" s="31">
        <f t="shared" si="9"/>
        <v>0</v>
      </c>
      <c r="K64" s="3"/>
    </row>
    <row r="65" spans="1:11" ht="51" customHeight="1" x14ac:dyDescent="0.2">
      <c r="A65" s="79"/>
      <c r="B65" s="92"/>
      <c r="C65" s="4" t="s">
        <v>52</v>
      </c>
      <c r="D65" s="30" t="s">
        <v>58</v>
      </c>
      <c r="E65" s="31">
        <f>'Приложение 4'!E78</f>
        <v>0</v>
      </c>
      <c r="F65" s="31">
        <f>SUM(G65:J65)</f>
        <v>0</v>
      </c>
      <c r="G65" s="31">
        <f>'Приложение 4'!G78</f>
        <v>0</v>
      </c>
      <c r="H65" s="31">
        <f>'Приложение 4'!H78</f>
        <v>0</v>
      </c>
      <c r="I65" s="31">
        <f>'Приложение 4'!I78</f>
        <v>0</v>
      </c>
      <c r="J65" s="31">
        <f>'Приложение 4'!J78</f>
        <v>0</v>
      </c>
      <c r="K65" s="3"/>
    </row>
    <row r="66" spans="1:11" ht="75.75" customHeight="1" x14ac:dyDescent="0.2">
      <c r="A66" s="79" t="s">
        <v>56</v>
      </c>
      <c r="B66" s="92" t="s">
        <v>81</v>
      </c>
      <c r="C66" s="4" t="s">
        <v>72</v>
      </c>
      <c r="D66" s="30"/>
      <c r="E66" s="31">
        <f>'Приложение 4'!F81</f>
        <v>3244.8</v>
      </c>
      <c r="F66" s="31">
        <f>'Приложение 4'!G81</f>
        <v>516.4</v>
      </c>
      <c r="G66" s="31">
        <f>'Приложение 4'!H81</f>
        <v>520</v>
      </c>
      <c r="H66" s="31">
        <f>'Приложение 4'!I81</f>
        <v>1138.4000000000001</v>
      </c>
      <c r="I66" s="31">
        <f>'Приложение 4'!J81</f>
        <v>535</v>
      </c>
      <c r="J66" s="31">
        <f>'Приложение 4'!K81</f>
        <v>535</v>
      </c>
      <c r="K66" s="3"/>
    </row>
    <row r="67" spans="1:11" ht="88.5" customHeight="1" x14ac:dyDescent="0.2">
      <c r="A67" s="79"/>
      <c r="B67" s="92"/>
      <c r="C67" s="4" t="s">
        <v>52</v>
      </c>
      <c r="D67" s="30" t="s">
        <v>58</v>
      </c>
      <c r="E67" s="31">
        <f>'Приложение 4'!F82</f>
        <v>3244.8</v>
      </c>
      <c r="F67" s="31">
        <f>'Приложение 4'!G82</f>
        <v>516.4</v>
      </c>
      <c r="G67" s="31">
        <f>'Приложение 4'!H82</f>
        <v>520</v>
      </c>
      <c r="H67" s="31">
        <f>'Приложение 4'!I82</f>
        <v>1138.4000000000001</v>
      </c>
      <c r="I67" s="31">
        <f>'Приложение 4'!J82</f>
        <v>535</v>
      </c>
      <c r="J67" s="31">
        <f>'Приложение 4'!K82</f>
        <v>535</v>
      </c>
      <c r="K67" s="3"/>
    </row>
    <row r="68" spans="1:11" ht="22.5" x14ac:dyDescent="0.2">
      <c r="A68" s="79" t="s">
        <v>67</v>
      </c>
      <c r="B68" s="92" t="s">
        <v>82</v>
      </c>
      <c r="C68" s="4" t="s">
        <v>72</v>
      </c>
      <c r="D68" s="30"/>
      <c r="E68" s="31">
        <f>'Приложение 4'!F85</f>
        <v>9946.1</v>
      </c>
      <c r="F68" s="31">
        <f>'Приложение 4'!G85</f>
        <v>1406.1</v>
      </c>
      <c r="G68" s="31">
        <f>'Приложение 4'!H85</f>
        <v>2214</v>
      </c>
      <c r="H68" s="31">
        <f>'Приложение 4'!I85</f>
        <v>1926</v>
      </c>
      <c r="I68" s="31">
        <f>'Приложение 4'!J85</f>
        <v>2200</v>
      </c>
      <c r="J68" s="31">
        <f>'Приложение 4'!K85</f>
        <v>2200</v>
      </c>
      <c r="K68" s="3"/>
    </row>
    <row r="69" spans="1:11" ht="45" x14ac:dyDescent="0.2">
      <c r="A69" s="79"/>
      <c r="B69" s="92"/>
      <c r="C69" s="4" t="s">
        <v>52</v>
      </c>
      <c r="D69" s="30" t="s">
        <v>58</v>
      </c>
      <c r="E69" s="31">
        <f>'Приложение 4'!F86</f>
        <v>9946.1</v>
      </c>
      <c r="F69" s="31">
        <f>'Приложение 4'!G86</f>
        <v>1406.1</v>
      </c>
      <c r="G69" s="31">
        <f>'Приложение 4'!H86</f>
        <v>2214</v>
      </c>
      <c r="H69" s="31">
        <f>'Приложение 4'!I86</f>
        <v>1926</v>
      </c>
      <c r="I69" s="31">
        <f>'Приложение 4'!J86</f>
        <v>2200</v>
      </c>
      <c r="J69" s="31">
        <f>'Приложение 4'!K86</f>
        <v>2200</v>
      </c>
      <c r="K69" s="3"/>
    </row>
    <row r="70" spans="1:11" ht="44.25" customHeight="1" x14ac:dyDescent="0.2">
      <c r="A70" s="79" t="s">
        <v>69</v>
      </c>
      <c r="B70" s="92" t="s">
        <v>83</v>
      </c>
      <c r="C70" s="4" t="s">
        <v>72</v>
      </c>
      <c r="D70" s="30"/>
      <c r="E70" s="31">
        <f t="shared" ref="E70:J70" si="10">SUM(E71)</f>
        <v>0</v>
      </c>
      <c r="F70" s="31">
        <f t="shared" si="10"/>
        <v>0</v>
      </c>
      <c r="G70" s="31">
        <f t="shared" si="10"/>
        <v>0</v>
      </c>
      <c r="H70" s="31">
        <f t="shared" si="10"/>
        <v>0</v>
      </c>
      <c r="I70" s="31">
        <f t="shared" si="10"/>
        <v>0</v>
      </c>
      <c r="J70" s="31">
        <f t="shared" si="10"/>
        <v>0</v>
      </c>
      <c r="K70" s="3"/>
    </row>
    <row r="71" spans="1:11" ht="37.5" customHeight="1" x14ac:dyDescent="0.2">
      <c r="A71" s="79"/>
      <c r="B71" s="92"/>
      <c r="C71" s="4" t="s">
        <v>52</v>
      </c>
      <c r="D71" s="30"/>
      <c r="E71" s="31">
        <f>SUM(F71:J71)</f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"/>
    </row>
    <row r="72" spans="1:11" ht="22.5" x14ac:dyDescent="0.2">
      <c r="A72" s="79" t="s">
        <v>84</v>
      </c>
      <c r="B72" s="92" t="s">
        <v>85</v>
      </c>
      <c r="C72" s="4" t="s">
        <v>72</v>
      </c>
      <c r="D72" s="30"/>
      <c r="E72" s="31">
        <f>'Приложение 4'!F89</f>
        <v>19816.2</v>
      </c>
      <c r="F72" s="31">
        <f>'Приложение 4'!G89</f>
        <v>3301.2</v>
      </c>
      <c r="G72" s="31">
        <f>'Приложение 4'!H89</f>
        <v>3504</v>
      </c>
      <c r="H72" s="31">
        <f>'Приложение 4'!I89</f>
        <v>4011</v>
      </c>
      <c r="I72" s="31">
        <f>'Приложение 4'!J89</f>
        <v>4500</v>
      </c>
      <c r="J72" s="31">
        <f>'Приложение 4'!K89</f>
        <v>4500</v>
      </c>
      <c r="K72" s="3"/>
    </row>
    <row r="73" spans="1:11" ht="45" x14ac:dyDescent="0.2">
      <c r="A73" s="79"/>
      <c r="B73" s="92"/>
      <c r="C73" s="4" t="s">
        <v>52</v>
      </c>
      <c r="D73" s="30" t="s">
        <v>58</v>
      </c>
      <c r="E73" s="31">
        <f>'Приложение 4'!F90</f>
        <v>19816.2</v>
      </c>
      <c r="F73" s="31">
        <f>'Приложение 4'!G90</f>
        <v>3301.2</v>
      </c>
      <c r="G73" s="31">
        <f>'Приложение 4'!H90</f>
        <v>3504</v>
      </c>
      <c r="H73" s="31">
        <f>'Приложение 4'!I90</f>
        <v>4011</v>
      </c>
      <c r="I73" s="31">
        <f>'Приложение 4'!J90</f>
        <v>4500</v>
      </c>
      <c r="J73" s="31">
        <f>'Приложение 4'!K90</f>
        <v>4500</v>
      </c>
      <c r="K73" s="3"/>
    </row>
    <row r="74" spans="1:11" ht="22.5" x14ac:dyDescent="0.2">
      <c r="A74" s="79" t="s">
        <v>86</v>
      </c>
      <c r="B74" s="92" t="s">
        <v>87</v>
      </c>
      <c r="C74" s="4" t="s">
        <v>72</v>
      </c>
      <c r="D74" s="30"/>
      <c r="E74" s="31">
        <f t="shared" ref="E74:J74" si="11">SUM(E75)</f>
        <v>0</v>
      </c>
      <c r="F74" s="31">
        <f t="shared" si="11"/>
        <v>0</v>
      </c>
      <c r="G74" s="31">
        <f t="shared" si="11"/>
        <v>0</v>
      </c>
      <c r="H74" s="31">
        <f t="shared" si="11"/>
        <v>0</v>
      </c>
      <c r="I74" s="31">
        <f t="shared" si="11"/>
        <v>0</v>
      </c>
      <c r="J74" s="31">
        <f t="shared" si="11"/>
        <v>0</v>
      </c>
      <c r="K74" s="3"/>
    </row>
    <row r="75" spans="1:11" ht="22.5" x14ac:dyDescent="0.2">
      <c r="A75" s="79"/>
      <c r="B75" s="92"/>
      <c r="C75" s="4" t="s">
        <v>52</v>
      </c>
      <c r="D75" s="30"/>
      <c r="E75" s="31">
        <f>SUM(F75:J75)</f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"/>
    </row>
    <row r="76" spans="1:11" ht="29.25" customHeight="1" x14ac:dyDescent="0.2">
      <c r="A76" s="86" t="s">
        <v>88</v>
      </c>
      <c r="B76" s="94" t="s">
        <v>89</v>
      </c>
      <c r="C76" s="4" t="s">
        <v>72</v>
      </c>
      <c r="D76" s="30"/>
      <c r="E76" s="33">
        <f>'Приложение 4'!F98</f>
        <v>1243</v>
      </c>
      <c r="F76" s="33">
        <f>'Приложение 4'!G98</f>
        <v>1243</v>
      </c>
      <c r="G76" s="33">
        <f>'Приложение 4'!H98</f>
        <v>0</v>
      </c>
      <c r="H76" s="33">
        <f>'Приложение 4'!I98</f>
        <v>0</v>
      </c>
      <c r="I76" s="33">
        <f>'Приложение 4'!J98</f>
        <v>0</v>
      </c>
      <c r="J76" s="33">
        <f>'Приложение 4'!K98</f>
        <v>0</v>
      </c>
      <c r="K76" s="5"/>
    </row>
    <row r="77" spans="1:11" ht="22.5" customHeight="1" x14ac:dyDescent="0.2">
      <c r="A77" s="93"/>
      <c r="B77" s="95"/>
      <c r="C77" s="4" t="s">
        <v>52</v>
      </c>
      <c r="D77" s="30"/>
      <c r="E77" s="33">
        <f>'Приложение 4'!F99</f>
        <v>1000</v>
      </c>
      <c r="F77" s="33">
        <f>'Приложение 4'!G99</f>
        <v>1000</v>
      </c>
      <c r="G77" s="33">
        <f>'Приложение 4'!H99</f>
        <v>0</v>
      </c>
      <c r="H77" s="33">
        <f>'Приложение 4'!I99</f>
        <v>0</v>
      </c>
      <c r="I77" s="33">
        <f>'Приложение 4'!J99</f>
        <v>0</v>
      </c>
      <c r="J77" s="33">
        <f>'Приложение 4'!K99</f>
        <v>0</v>
      </c>
      <c r="K77" s="34"/>
    </row>
    <row r="78" spans="1:11" ht="22.5" customHeight="1" x14ac:dyDescent="0.2">
      <c r="A78" s="93"/>
      <c r="B78" s="95"/>
      <c r="C78" s="4" t="s">
        <v>19</v>
      </c>
      <c r="D78" s="30"/>
      <c r="E78" s="33">
        <f>'Приложение 4'!F100</f>
        <v>243</v>
      </c>
      <c r="F78" s="33">
        <f>'Приложение 4'!G100</f>
        <v>243</v>
      </c>
      <c r="G78" s="33">
        <f>'Приложение 4'!H100</f>
        <v>0</v>
      </c>
      <c r="H78" s="33">
        <f>'Приложение 4'!I100</f>
        <v>0</v>
      </c>
      <c r="I78" s="33">
        <f>'Приложение 4'!J100</f>
        <v>0</v>
      </c>
      <c r="J78" s="33">
        <f>'Приложение 4'!K100</f>
        <v>0</v>
      </c>
      <c r="K78" s="34"/>
    </row>
    <row r="79" spans="1:11" ht="22.5" x14ac:dyDescent="0.2">
      <c r="A79" s="79" t="s">
        <v>90</v>
      </c>
      <c r="B79" s="92" t="s">
        <v>91</v>
      </c>
      <c r="C79" s="4" t="s">
        <v>72</v>
      </c>
      <c r="D79" s="30"/>
      <c r="E79" s="31">
        <f>'Приложение 4'!F105</f>
        <v>5228</v>
      </c>
      <c r="F79" s="31">
        <f>'Приложение 4'!G105</f>
        <v>3508</v>
      </c>
      <c r="G79" s="31">
        <f>'Приложение 4'!H105</f>
        <v>0</v>
      </c>
      <c r="H79" s="31">
        <f>'Приложение 4'!I105</f>
        <v>0</v>
      </c>
      <c r="I79" s="31">
        <f>'Приложение 4'!J105</f>
        <v>1720</v>
      </c>
      <c r="J79" s="31">
        <f>'Приложение 4'!K105</f>
        <v>0</v>
      </c>
      <c r="K79" s="3"/>
    </row>
    <row r="80" spans="1:11" ht="22.5" x14ac:dyDescent="0.2">
      <c r="A80" s="79"/>
      <c r="B80" s="92"/>
      <c r="C80" s="4" t="s">
        <v>52</v>
      </c>
      <c r="D80" s="30"/>
      <c r="E80" s="31">
        <f>'Приложение 4'!F106</f>
        <v>1895</v>
      </c>
      <c r="F80" s="31">
        <f>'Приложение 4'!G106</f>
        <v>1277</v>
      </c>
      <c r="G80" s="31">
        <f>'Приложение 4'!H106</f>
        <v>0</v>
      </c>
      <c r="H80" s="31">
        <f>'Приложение 4'!I106</f>
        <v>0</v>
      </c>
      <c r="I80" s="31">
        <f>'Приложение 4'!J106</f>
        <v>618</v>
      </c>
      <c r="J80" s="31">
        <f>'Приложение 4'!K106</f>
        <v>0</v>
      </c>
      <c r="K80" s="3"/>
    </row>
    <row r="81" spans="1:11" ht="33.75" x14ac:dyDescent="0.2">
      <c r="A81" s="79"/>
      <c r="B81" s="92"/>
      <c r="C81" s="4" t="s">
        <v>19</v>
      </c>
      <c r="D81" s="30"/>
      <c r="E81" s="31">
        <f>'Приложение 4'!F107</f>
        <v>3333</v>
      </c>
      <c r="F81" s="31">
        <f>'Приложение 4'!G107</f>
        <v>2231</v>
      </c>
      <c r="G81" s="31">
        <f>'Приложение 4'!H107</f>
        <v>0</v>
      </c>
      <c r="H81" s="31">
        <f>'Приложение 4'!I107</f>
        <v>0</v>
      </c>
      <c r="I81" s="31">
        <f>'Приложение 4'!J107</f>
        <v>1102</v>
      </c>
      <c r="J81" s="31">
        <f>'Приложение 4'!K107</f>
        <v>0</v>
      </c>
      <c r="K81" s="3"/>
    </row>
    <row r="82" spans="1:11" ht="22.5" x14ac:dyDescent="0.2">
      <c r="A82" s="79" t="s">
        <v>92</v>
      </c>
      <c r="B82" s="92" t="s">
        <v>93</v>
      </c>
      <c r="C82" s="4" t="s">
        <v>72</v>
      </c>
      <c r="D82" s="30"/>
      <c r="E82" s="31">
        <f>'Приложение 4'!F108</f>
        <v>8937</v>
      </c>
      <c r="F82" s="31">
        <f>'Приложение 4'!G108</f>
        <v>0</v>
      </c>
      <c r="G82" s="31">
        <f>'Приложение 4'!H108</f>
        <v>0</v>
      </c>
      <c r="H82" s="31">
        <f>'Приложение 4'!I108</f>
        <v>0</v>
      </c>
      <c r="I82" s="31">
        <f>'Приложение 4'!J108</f>
        <v>8937</v>
      </c>
      <c r="J82" s="31">
        <f>'Приложение 4'!K108</f>
        <v>0</v>
      </c>
      <c r="K82" s="3"/>
    </row>
    <row r="83" spans="1:11" ht="22.5" x14ac:dyDescent="0.2">
      <c r="A83" s="79"/>
      <c r="B83" s="92"/>
      <c r="C83" s="4" t="s">
        <v>52</v>
      </c>
      <c r="D83" s="30"/>
      <c r="E83" s="31">
        <f>'Приложение 4'!F109</f>
        <v>3209</v>
      </c>
      <c r="F83" s="31">
        <f>'Приложение 4'!G109</f>
        <v>0</v>
      </c>
      <c r="G83" s="31">
        <f>'Приложение 4'!H109</f>
        <v>0</v>
      </c>
      <c r="H83" s="31">
        <f>'Приложение 4'!I109</f>
        <v>0</v>
      </c>
      <c r="I83" s="31">
        <f>'Приложение 4'!J109</f>
        <v>3209</v>
      </c>
      <c r="J83" s="31">
        <f>'Приложение 4'!K109</f>
        <v>0</v>
      </c>
      <c r="K83" s="3"/>
    </row>
    <row r="84" spans="1:11" ht="33.75" x14ac:dyDescent="0.2">
      <c r="A84" s="79"/>
      <c r="B84" s="92"/>
      <c r="C84" s="4" t="s">
        <v>19</v>
      </c>
      <c r="D84" s="30"/>
      <c r="E84" s="31">
        <f>'Приложение 4'!F110</f>
        <v>5728</v>
      </c>
      <c r="F84" s="31">
        <f>'Приложение 4'!G110</f>
        <v>0</v>
      </c>
      <c r="G84" s="31">
        <f>'Приложение 4'!H110</f>
        <v>0</v>
      </c>
      <c r="H84" s="31">
        <f>'Приложение 4'!I110</f>
        <v>0</v>
      </c>
      <c r="I84" s="31">
        <f>'Приложение 4'!J110</f>
        <v>5728</v>
      </c>
      <c r="J84" s="31">
        <f>'Приложение 4'!K110</f>
        <v>0</v>
      </c>
      <c r="K84" s="3"/>
    </row>
    <row r="85" spans="1:11" ht="22.5" x14ac:dyDescent="0.2">
      <c r="A85" s="79" t="s">
        <v>94</v>
      </c>
      <c r="B85" s="92" t="s">
        <v>95</v>
      </c>
      <c r="C85" s="4" t="s">
        <v>72</v>
      </c>
      <c r="D85" s="30"/>
      <c r="E85" s="31">
        <f>'Приложение 4'!F111</f>
        <v>33192.019</v>
      </c>
      <c r="F85" s="31">
        <f>'Приложение 4'!G111</f>
        <v>0</v>
      </c>
      <c r="G85" s="31">
        <f>'Приложение 4'!H111</f>
        <v>13226.432999999999</v>
      </c>
      <c r="H85" s="31">
        <f>'Приложение 4'!I111</f>
        <v>19965.585999999999</v>
      </c>
      <c r="I85" s="31">
        <f>'Приложение 4'!J111</f>
        <v>0</v>
      </c>
      <c r="J85" s="31">
        <f>'Приложение 4'!K111</f>
        <v>0</v>
      </c>
      <c r="K85" s="3"/>
    </row>
    <row r="86" spans="1:11" ht="22.5" x14ac:dyDescent="0.2">
      <c r="A86" s="79"/>
      <c r="B86" s="92"/>
      <c r="C86" s="4" t="s">
        <v>52</v>
      </c>
      <c r="D86" s="30"/>
      <c r="E86" s="31">
        <f>'Приложение 4'!F112</f>
        <v>809.55899999999997</v>
      </c>
      <c r="F86" s="31">
        <f>'Приложение 4'!G112</f>
        <v>0</v>
      </c>
      <c r="G86" s="31">
        <f>'Приложение 4'!H112</f>
        <v>322.59299999999996</v>
      </c>
      <c r="H86" s="31">
        <f>'Приложение 4'!I112</f>
        <v>486.96600000000001</v>
      </c>
      <c r="I86" s="31">
        <f>'Приложение 4'!J112</f>
        <v>0</v>
      </c>
      <c r="J86" s="31">
        <f>'Приложение 4'!K112</f>
        <v>0</v>
      </c>
      <c r="K86" s="3"/>
    </row>
    <row r="87" spans="1:11" ht="33.75" x14ac:dyDescent="0.2">
      <c r="A87" s="79"/>
      <c r="B87" s="92"/>
      <c r="C87" s="4" t="s">
        <v>19</v>
      </c>
      <c r="D87" s="30"/>
      <c r="E87" s="31">
        <f>'Приложение 4'!F113</f>
        <v>8095.6200000000008</v>
      </c>
      <c r="F87" s="31">
        <f>'Приложение 4'!G113</f>
        <v>0</v>
      </c>
      <c r="G87" s="31">
        <f>'Приложение 4'!H113</f>
        <v>3225.9600000000005</v>
      </c>
      <c r="H87" s="31">
        <f>'Приложение 4'!I113</f>
        <v>4869.66</v>
      </c>
      <c r="I87" s="31">
        <f>'Приложение 4'!J113</f>
        <v>0</v>
      </c>
      <c r="J87" s="31">
        <f>'Приложение 4'!K113</f>
        <v>0</v>
      </c>
      <c r="K87" s="3"/>
    </row>
    <row r="88" spans="1:11" ht="33.75" x14ac:dyDescent="0.2">
      <c r="A88" s="79"/>
      <c r="B88" s="92"/>
      <c r="C88" s="4" t="s">
        <v>96</v>
      </c>
      <c r="D88" s="30"/>
      <c r="E88" s="31">
        <f>'Приложение 4'!F114</f>
        <v>24286.839999999997</v>
      </c>
      <c r="F88" s="31">
        <f>'Приложение 4'!G114</f>
        <v>0</v>
      </c>
      <c r="G88" s="31">
        <f>'Приложение 4'!H114</f>
        <v>9677.8799999999992</v>
      </c>
      <c r="H88" s="31">
        <f>'Приложение 4'!I114</f>
        <v>14608.96</v>
      </c>
      <c r="I88" s="31">
        <f>'Приложение 4'!J114</f>
        <v>0</v>
      </c>
      <c r="J88" s="31">
        <f>'Приложение 4'!K114</f>
        <v>0</v>
      </c>
      <c r="K88" s="3"/>
    </row>
    <row r="89" spans="1:11" ht="22.5" x14ac:dyDescent="0.2">
      <c r="A89" s="79" t="s">
        <v>97</v>
      </c>
      <c r="B89" s="92" t="s">
        <v>98</v>
      </c>
      <c r="C89" s="4" t="s">
        <v>72</v>
      </c>
      <c r="D89" s="30"/>
      <c r="E89" s="31">
        <f>'Приложение 4'!F115</f>
        <v>0</v>
      </c>
      <c r="F89" s="31">
        <f>'Приложение 4'!G115</f>
        <v>0</v>
      </c>
      <c r="G89" s="31">
        <f>'Приложение 4'!H115</f>
        <v>0</v>
      </c>
      <c r="H89" s="31">
        <f>'Приложение 4'!I115</f>
        <v>0</v>
      </c>
      <c r="I89" s="31">
        <f>'Приложение 4'!J115</f>
        <v>0</v>
      </c>
      <c r="J89" s="31">
        <f>'Приложение 4'!K115</f>
        <v>0</v>
      </c>
      <c r="K89" s="3"/>
    </row>
    <row r="90" spans="1:11" ht="22.5" x14ac:dyDescent="0.2">
      <c r="A90" s="79"/>
      <c r="B90" s="92"/>
      <c r="C90" s="4" t="s">
        <v>52</v>
      </c>
      <c r="D90" s="30"/>
      <c r="E90" s="31">
        <f>'Приложение 4'!F116</f>
        <v>0</v>
      </c>
      <c r="F90" s="31">
        <f>'Приложение 4'!G116</f>
        <v>0</v>
      </c>
      <c r="G90" s="31">
        <f>'Приложение 4'!H116</f>
        <v>0</v>
      </c>
      <c r="H90" s="31">
        <f>'Приложение 4'!I116</f>
        <v>0</v>
      </c>
      <c r="I90" s="31">
        <f>'Приложение 4'!J116</f>
        <v>0</v>
      </c>
      <c r="J90" s="31">
        <f>'Приложение 4'!K116</f>
        <v>0</v>
      </c>
      <c r="K90" s="3"/>
    </row>
    <row r="91" spans="1:11" ht="68.25" customHeight="1" x14ac:dyDescent="0.2">
      <c r="A91" s="79"/>
      <c r="B91" s="92"/>
      <c r="C91" s="4" t="s">
        <v>19</v>
      </c>
      <c r="D91" s="30"/>
      <c r="E91" s="31">
        <f>'Приложение 4'!F117</f>
        <v>0</v>
      </c>
      <c r="F91" s="31">
        <f>'Приложение 4'!G117</f>
        <v>0</v>
      </c>
      <c r="G91" s="31">
        <f>'Приложение 4'!H117</f>
        <v>0</v>
      </c>
      <c r="H91" s="31">
        <f>'Приложение 4'!I117</f>
        <v>0</v>
      </c>
      <c r="I91" s="31">
        <f>'Приложение 4'!J117</f>
        <v>0</v>
      </c>
      <c r="J91" s="31">
        <f>'Приложение 4'!K117</f>
        <v>0</v>
      </c>
      <c r="K91" s="3"/>
    </row>
    <row r="92" spans="1:11" ht="22.5" x14ac:dyDescent="0.2">
      <c r="A92" s="79" t="s">
        <v>99</v>
      </c>
      <c r="B92" s="92" t="s">
        <v>100</v>
      </c>
      <c r="C92" s="4" t="s">
        <v>72</v>
      </c>
      <c r="D92" s="30"/>
      <c r="E92" s="31">
        <f>'Приложение 4'!F118</f>
        <v>1536</v>
      </c>
      <c r="F92" s="31">
        <f>'Приложение 4'!G118</f>
        <v>0</v>
      </c>
      <c r="G92" s="31">
        <f>'Приложение 4'!H118</f>
        <v>0</v>
      </c>
      <c r="H92" s="31">
        <f>'Приложение 4'!I118</f>
        <v>1536</v>
      </c>
      <c r="I92" s="31">
        <f>'Приложение 4'!J118</f>
        <v>0</v>
      </c>
      <c r="J92" s="31">
        <f>'Приложение 4'!K118</f>
        <v>0</v>
      </c>
      <c r="K92" s="3"/>
    </row>
    <row r="93" spans="1:11" ht="22.5" x14ac:dyDescent="0.2">
      <c r="A93" s="79"/>
      <c r="B93" s="92"/>
      <c r="C93" s="4" t="s">
        <v>52</v>
      </c>
      <c r="D93" s="30"/>
      <c r="E93" s="31">
        <f>'Приложение 4'!F119</f>
        <v>153.6</v>
      </c>
      <c r="F93" s="31">
        <f>'Приложение 4'!G119</f>
        <v>0</v>
      </c>
      <c r="G93" s="31">
        <f>'Приложение 4'!H119</f>
        <v>0</v>
      </c>
      <c r="H93" s="31">
        <f>'Приложение 4'!I119</f>
        <v>153.6</v>
      </c>
      <c r="I93" s="31">
        <f>'Приложение 4'!J119</f>
        <v>0</v>
      </c>
      <c r="J93" s="31">
        <f>'Приложение 4'!K119</f>
        <v>0</v>
      </c>
      <c r="K93" s="3"/>
    </row>
    <row r="94" spans="1:11" ht="33.75" x14ac:dyDescent="0.2">
      <c r="A94" s="79"/>
      <c r="B94" s="92"/>
      <c r="C94" s="4" t="s">
        <v>19</v>
      </c>
      <c r="D94" s="30"/>
      <c r="E94" s="31">
        <f>'Приложение 4'!F120</f>
        <v>1382.4</v>
      </c>
      <c r="F94" s="31">
        <f>'Приложение 4'!G120</f>
        <v>0</v>
      </c>
      <c r="G94" s="31">
        <f>'Приложение 4'!H120</f>
        <v>0</v>
      </c>
      <c r="H94" s="31">
        <f>'Приложение 4'!I120</f>
        <v>1382.4</v>
      </c>
      <c r="I94" s="31">
        <f>'Приложение 4'!J120</f>
        <v>0</v>
      </c>
      <c r="J94" s="31">
        <f>'Приложение 4'!K120</f>
        <v>0</v>
      </c>
      <c r="K94" s="3"/>
    </row>
    <row r="95" spans="1:11" ht="33.75" x14ac:dyDescent="0.2">
      <c r="A95" s="79"/>
      <c r="B95" s="92"/>
      <c r="C95" s="4" t="s">
        <v>96</v>
      </c>
      <c r="D95" s="30"/>
      <c r="E95" s="31">
        <f>'Приложение 4'!F121</f>
        <v>0</v>
      </c>
      <c r="F95" s="31">
        <f>'Приложение 4'!G121</f>
        <v>0</v>
      </c>
      <c r="G95" s="31">
        <f>'Приложение 4'!H121</f>
        <v>0</v>
      </c>
      <c r="H95" s="31">
        <f>'Приложение 4'!I121</f>
        <v>0</v>
      </c>
      <c r="I95" s="31">
        <f>'Приложение 4'!J121</f>
        <v>0</v>
      </c>
      <c r="J95" s="31">
        <f>'Приложение 4'!K121</f>
        <v>0</v>
      </c>
      <c r="K95" s="3"/>
    </row>
    <row r="96" spans="1:11" ht="22.5" x14ac:dyDescent="0.2">
      <c r="A96" s="79" t="s">
        <v>101</v>
      </c>
      <c r="B96" s="92" t="s">
        <v>102</v>
      </c>
      <c r="C96" s="4" t="s">
        <v>72</v>
      </c>
      <c r="D96" s="30"/>
      <c r="E96" s="31">
        <f>'Приложение 4'!F122</f>
        <v>4896.1100000000006</v>
      </c>
      <c r="F96" s="31">
        <f>'Приложение 4'!G122</f>
        <v>0</v>
      </c>
      <c r="G96" s="31">
        <f>'Приложение 4'!H122</f>
        <v>0</v>
      </c>
      <c r="H96" s="31">
        <f>'Приложение 4'!I122</f>
        <v>0</v>
      </c>
      <c r="I96" s="31">
        <f>'Приложение 4'!J122</f>
        <v>0</v>
      </c>
      <c r="J96" s="31">
        <f>'Приложение 4'!K122</f>
        <v>4896.1100000000006</v>
      </c>
      <c r="K96" s="3"/>
    </row>
    <row r="97" spans="1:11" ht="22.5" x14ac:dyDescent="0.2">
      <c r="A97" s="79"/>
      <c r="B97" s="92"/>
      <c r="C97" s="4" t="s">
        <v>52</v>
      </c>
      <c r="D97" s="30"/>
      <c r="E97" s="31">
        <f>'Приложение 4'!F123</f>
        <v>119.42</v>
      </c>
      <c r="F97" s="31">
        <f>'Приложение 4'!G123</f>
        <v>0</v>
      </c>
      <c r="G97" s="31">
        <f>'Приложение 4'!H123</f>
        <v>0</v>
      </c>
      <c r="H97" s="31">
        <f>'Приложение 4'!I123</f>
        <v>0</v>
      </c>
      <c r="I97" s="31">
        <f>'Приложение 4'!J123</f>
        <v>0</v>
      </c>
      <c r="J97" s="31">
        <f>'Приложение 4'!K123</f>
        <v>119.42</v>
      </c>
      <c r="K97" s="3"/>
    </row>
    <row r="98" spans="1:11" ht="33.75" x14ac:dyDescent="0.2">
      <c r="A98" s="79"/>
      <c r="B98" s="92"/>
      <c r="C98" s="4" t="s">
        <v>19</v>
      </c>
      <c r="D98" s="30"/>
      <c r="E98" s="31">
        <f>'Приложение 4'!F124</f>
        <v>1194.17</v>
      </c>
      <c r="F98" s="31">
        <f>'Приложение 4'!G124</f>
        <v>0</v>
      </c>
      <c r="G98" s="31">
        <f>'Приложение 4'!H124</f>
        <v>0</v>
      </c>
      <c r="H98" s="31">
        <f>'Приложение 4'!I124</f>
        <v>0</v>
      </c>
      <c r="I98" s="31">
        <f>'Приложение 4'!J124</f>
        <v>0</v>
      </c>
      <c r="J98" s="31">
        <f>'Приложение 4'!K124</f>
        <v>1194.17</v>
      </c>
      <c r="K98" s="3"/>
    </row>
    <row r="99" spans="1:11" ht="33.75" customHeight="1" x14ac:dyDescent="0.2">
      <c r="A99" s="79"/>
      <c r="B99" s="92"/>
      <c r="C99" s="4" t="s">
        <v>96</v>
      </c>
      <c r="D99" s="30"/>
      <c r="E99" s="31">
        <f>'Приложение 4'!F125</f>
        <v>3582.52</v>
      </c>
      <c r="F99" s="31">
        <f>'Приложение 4'!G125</f>
        <v>0</v>
      </c>
      <c r="G99" s="31">
        <f>'Приложение 4'!H125</f>
        <v>0</v>
      </c>
      <c r="H99" s="31">
        <f>'Приложение 4'!I125</f>
        <v>0</v>
      </c>
      <c r="I99" s="31">
        <f>'Приложение 4'!J125</f>
        <v>0</v>
      </c>
      <c r="J99" s="31">
        <f>'Приложение 4'!K125</f>
        <v>3582.52</v>
      </c>
      <c r="K99" s="3"/>
    </row>
    <row r="100" spans="1:11" ht="22.5" x14ac:dyDescent="0.2">
      <c r="A100" s="79" t="s">
        <v>103</v>
      </c>
      <c r="B100" s="92" t="s">
        <v>104</v>
      </c>
      <c r="C100" s="4" t="s">
        <v>72</v>
      </c>
      <c r="D100" s="30"/>
      <c r="E100" s="31">
        <f>'Приложение 4'!F126</f>
        <v>735</v>
      </c>
      <c r="F100" s="31">
        <f>'Приложение 4'!G126</f>
        <v>0</v>
      </c>
      <c r="G100" s="31">
        <f>'Приложение 4'!H126</f>
        <v>0</v>
      </c>
      <c r="H100" s="31">
        <f>'Приложение 4'!I126</f>
        <v>0</v>
      </c>
      <c r="I100" s="31">
        <f>'Приложение 4'!J126</f>
        <v>0</v>
      </c>
      <c r="J100" s="31">
        <f>'Приложение 4'!K126</f>
        <v>735</v>
      </c>
      <c r="K100" s="3"/>
    </row>
    <row r="101" spans="1:11" ht="34.5" customHeight="1" x14ac:dyDescent="0.2">
      <c r="A101" s="79"/>
      <c r="B101" s="92"/>
      <c r="C101" s="4" t="s">
        <v>52</v>
      </c>
      <c r="D101" s="30"/>
      <c r="E101" s="31">
        <f>'Приложение 4'!F127</f>
        <v>264</v>
      </c>
      <c r="F101" s="31">
        <f>'Приложение 4'!G127</f>
        <v>0</v>
      </c>
      <c r="G101" s="31">
        <f>'Приложение 4'!H127</f>
        <v>0</v>
      </c>
      <c r="H101" s="31">
        <f>'Приложение 4'!I127</f>
        <v>0</v>
      </c>
      <c r="I101" s="31">
        <f>'Приложение 4'!J127</f>
        <v>0</v>
      </c>
      <c r="J101" s="31">
        <f>'Приложение 4'!K127</f>
        <v>264</v>
      </c>
      <c r="K101" s="3"/>
    </row>
    <row r="102" spans="1:11" ht="39.75" customHeight="1" x14ac:dyDescent="0.2">
      <c r="A102" s="79"/>
      <c r="B102" s="92"/>
      <c r="C102" s="4" t="s">
        <v>19</v>
      </c>
      <c r="D102" s="30"/>
      <c r="E102" s="31">
        <f>'Приложение 4'!F128</f>
        <v>471</v>
      </c>
      <c r="F102" s="31">
        <f>'Приложение 4'!G128</f>
        <v>0</v>
      </c>
      <c r="G102" s="31">
        <f>'Приложение 4'!H128</f>
        <v>0</v>
      </c>
      <c r="H102" s="31">
        <f>'Приложение 4'!I128</f>
        <v>0</v>
      </c>
      <c r="I102" s="31">
        <f>'Приложение 4'!J128</f>
        <v>0</v>
      </c>
      <c r="J102" s="31">
        <f>'Приложение 4'!K128</f>
        <v>471</v>
      </c>
      <c r="K102" s="3"/>
    </row>
    <row r="103" spans="1:11" ht="22.5" x14ac:dyDescent="0.2">
      <c r="A103" s="79" t="s">
        <v>105</v>
      </c>
      <c r="B103" s="92" t="s">
        <v>106</v>
      </c>
      <c r="C103" s="4" t="s">
        <v>72</v>
      </c>
      <c r="D103" s="31"/>
      <c r="E103" s="31">
        <f>'Приложение 4'!F132</f>
        <v>3011</v>
      </c>
      <c r="F103" s="31">
        <f>'Приложение 4'!G132</f>
        <v>3011</v>
      </c>
      <c r="G103" s="31">
        <f>'Приложение 4'!H132</f>
        <v>0</v>
      </c>
      <c r="H103" s="31">
        <f>'Приложение 4'!I132</f>
        <v>0</v>
      </c>
      <c r="I103" s="31">
        <f>'Приложение 4'!J132</f>
        <v>0</v>
      </c>
      <c r="J103" s="31">
        <f>'Приложение 4'!K132</f>
        <v>0</v>
      </c>
      <c r="K103" s="3"/>
    </row>
    <row r="104" spans="1:11" ht="22.5" x14ac:dyDescent="0.2">
      <c r="A104" s="79"/>
      <c r="B104" s="92"/>
      <c r="C104" s="4" t="s">
        <v>52</v>
      </c>
      <c r="D104" s="31"/>
      <c r="E104" s="31">
        <f>'Приложение 4'!F133</f>
        <v>1096</v>
      </c>
      <c r="F104" s="31">
        <f>'Приложение 4'!G133</f>
        <v>1096</v>
      </c>
      <c r="G104" s="31">
        <f>'Приложение 4'!H133</f>
        <v>0</v>
      </c>
      <c r="H104" s="31">
        <f>'Приложение 4'!I133</f>
        <v>0</v>
      </c>
      <c r="I104" s="31">
        <f>'Приложение 4'!J133</f>
        <v>0</v>
      </c>
      <c r="J104" s="31">
        <f>'Приложение 4'!K133</f>
        <v>0</v>
      </c>
      <c r="K104" s="3"/>
    </row>
    <row r="105" spans="1:11" ht="33.75" x14ac:dyDescent="0.2">
      <c r="A105" s="79"/>
      <c r="B105" s="92"/>
      <c r="C105" s="4" t="s">
        <v>19</v>
      </c>
      <c r="D105" s="31"/>
      <c r="E105" s="31">
        <f>'Приложение 4'!F134</f>
        <v>1915</v>
      </c>
      <c r="F105" s="31">
        <f>'Приложение 4'!G134</f>
        <v>1915</v>
      </c>
      <c r="G105" s="31">
        <f>'Приложение 4'!H134</f>
        <v>0</v>
      </c>
      <c r="H105" s="31">
        <f>'Приложение 4'!I134</f>
        <v>0</v>
      </c>
      <c r="I105" s="31">
        <f>'Приложение 4'!J134</f>
        <v>0</v>
      </c>
      <c r="J105" s="31">
        <f>'Приложение 4'!K134</f>
        <v>0</v>
      </c>
      <c r="K105" s="3"/>
    </row>
    <row r="107" spans="1:11" x14ac:dyDescent="0.2">
      <c r="E107" s="35"/>
    </row>
  </sheetData>
  <mergeCells count="78">
    <mergeCell ref="A103:A105"/>
    <mergeCell ref="B103:B105"/>
    <mergeCell ref="A92:A95"/>
    <mergeCell ref="B92:B95"/>
    <mergeCell ref="A96:A99"/>
    <mergeCell ref="B96:B99"/>
    <mergeCell ref="A100:A102"/>
    <mergeCell ref="B100:B102"/>
    <mergeCell ref="A82:A84"/>
    <mergeCell ref="B82:B84"/>
    <mergeCell ref="A85:A88"/>
    <mergeCell ref="B85:B88"/>
    <mergeCell ref="A89:A91"/>
    <mergeCell ref="B89:B91"/>
    <mergeCell ref="A74:A75"/>
    <mergeCell ref="B74:B75"/>
    <mergeCell ref="A76:A78"/>
    <mergeCell ref="B76:B78"/>
    <mergeCell ref="A79:A81"/>
    <mergeCell ref="B79:B81"/>
    <mergeCell ref="A68:A69"/>
    <mergeCell ref="B68:B69"/>
    <mergeCell ref="A70:A71"/>
    <mergeCell ref="B70:B71"/>
    <mergeCell ref="A72:A73"/>
    <mergeCell ref="B72:B73"/>
    <mergeCell ref="A62:A63"/>
    <mergeCell ref="B62:B63"/>
    <mergeCell ref="A64:A65"/>
    <mergeCell ref="B64:B65"/>
    <mergeCell ref="A66:A67"/>
    <mergeCell ref="B66:B67"/>
    <mergeCell ref="A55:A57"/>
    <mergeCell ref="B55:B57"/>
    <mergeCell ref="A58:A59"/>
    <mergeCell ref="B58:B59"/>
    <mergeCell ref="A60:A61"/>
    <mergeCell ref="B60:B61"/>
    <mergeCell ref="A47:A49"/>
    <mergeCell ref="B47:B49"/>
    <mergeCell ref="B51:K51"/>
    <mergeCell ref="A53:A54"/>
    <mergeCell ref="B53:B54"/>
    <mergeCell ref="C53:C54"/>
    <mergeCell ref="D53:D54"/>
    <mergeCell ref="E53:J53"/>
    <mergeCell ref="K53:K54"/>
    <mergeCell ref="A33:A34"/>
    <mergeCell ref="B33:B34"/>
    <mergeCell ref="A38:A40"/>
    <mergeCell ref="B38:B40"/>
    <mergeCell ref="A44:A46"/>
    <mergeCell ref="B44:B46"/>
    <mergeCell ref="A35:A37"/>
    <mergeCell ref="B35:B37"/>
    <mergeCell ref="B41:B43"/>
    <mergeCell ref="A23:A25"/>
    <mergeCell ref="B23:B25"/>
    <mergeCell ref="A26:A30"/>
    <mergeCell ref="B26:B30"/>
    <mergeCell ref="A31:A32"/>
    <mergeCell ref="B31:B32"/>
    <mergeCell ref="A17:A19"/>
    <mergeCell ref="B17:B19"/>
    <mergeCell ref="E17:J19"/>
    <mergeCell ref="K17:K19"/>
    <mergeCell ref="A20:A22"/>
    <mergeCell ref="B20:B22"/>
    <mergeCell ref="E20:J22"/>
    <mergeCell ref="K20:K22"/>
    <mergeCell ref="B11:K11"/>
    <mergeCell ref="B13:K13"/>
    <mergeCell ref="A15:A16"/>
    <mergeCell ref="B15:B16"/>
    <mergeCell ref="C15:C16"/>
    <mergeCell ref="D15:D16"/>
    <mergeCell ref="E15:J15"/>
    <mergeCell ref="K15:K16"/>
  </mergeCells>
  <pageMargins left="0.78740157480314954" right="0.39370078740157477" top="0.19685039370078738" bottom="0.19685039370078738" header="0.11811023622047245" footer="0.11811023622047245"/>
  <pageSetup paperSize="9" scale="86" firstPageNumber="2147483647" fitToHeight="5" orientation="landscape" r:id="rId1"/>
  <headerFooter alignWithMargins="0"/>
  <rowBreaks count="4" manualBreakCount="4">
    <brk id="30" max="10" man="1"/>
    <brk id="49" max="10" man="1"/>
    <brk id="67" max="10" man="1"/>
    <brk id="88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"/>
  <sheetViews>
    <sheetView view="pageBreakPreview" zoomScale="130" zoomScaleNormal="130" zoomScaleSheetLayoutView="130" workbookViewId="0">
      <selection activeCell="L19" sqref="L19:L21"/>
    </sheetView>
  </sheetViews>
  <sheetFormatPr defaultColWidth="9.140625" defaultRowHeight="12.75" x14ac:dyDescent="0.2"/>
  <cols>
    <col min="1" max="1" width="5.85546875" style="41" customWidth="1"/>
    <col min="2" max="2" width="44.7109375" style="41" customWidth="1"/>
    <col min="3" max="3" width="8.42578125" style="41" customWidth="1"/>
    <col min="4" max="4" width="15.85546875" style="41" customWidth="1"/>
    <col min="5" max="5" width="11.28515625" style="36" hidden="1" customWidth="1"/>
    <col min="6" max="6" width="9.42578125" style="36" customWidth="1"/>
    <col min="7" max="7" width="8.85546875" style="36" customWidth="1"/>
    <col min="8" max="8" width="9" style="36" customWidth="1"/>
    <col min="9" max="9" width="9.42578125" style="36" customWidth="1"/>
    <col min="10" max="10" width="9.7109375" style="36" customWidth="1"/>
    <col min="11" max="11" width="8.7109375" style="36" customWidth="1"/>
    <col min="12" max="12" width="10.7109375" style="41" customWidth="1"/>
    <col min="13" max="13" width="36.28515625" style="41" customWidth="1"/>
    <col min="14" max="16384" width="9.140625" style="41"/>
  </cols>
  <sheetData>
    <row r="1" spans="1:13" x14ac:dyDescent="0.2">
      <c r="K1" s="37" t="s">
        <v>172</v>
      </c>
    </row>
    <row r="2" spans="1:13" x14ac:dyDescent="0.2">
      <c r="K2" s="37" t="s">
        <v>0</v>
      </c>
    </row>
    <row r="3" spans="1:13" x14ac:dyDescent="0.2">
      <c r="K3" s="37" t="s">
        <v>174</v>
      </c>
    </row>
    <row r="4" spans="1:13" x14ac:dyDescent="0.2">
      <c r="K4" s="37" t="s">
        <v>173</v>
      </c>
    </row>
    <row r="5" spans="1:13" x14ac:dyDescent="0.2">
      <c r="K5" s="37" t="s">
        <v>23</v>
      </c>
    </row>
    <row r="6" spans="1:13" x14ac:dyDescent="0.2">
      <c r="K6" s="37" t="s">
        <v>24</v>
      </c>
    </row>
    <row r="7" spans="1:13" x14ac:dyDescent="0.2">
      <c r="K7" s="37" t="s">
        <v>25</v>
      </c>
    </row>
    <row r="8" spans="1:13" x14ac:dyDescent="0.2">
      <c r="K8" s="37" t="s">
        <v>0</v>
      </c>
    </row>
    <row r="9" spans="1:13" x14ac:dyDescent="0.2">
      <c r="K9" s="42" t="s">
        <v>175</v>
      </c>
    </row>
    <row r="10" spans="1:13" x14ac:dyDescent="0.2">
      <c r="K10" s="42"/>
    </row>
    <row r="11" spans="1:13" ht="16.899999999999999" customHeight="1" x14ac:dyDescent="0.2">
      <c r="D11" s="43" t="s">
        <v>107</v>
      </c>
      <c r="K11" s="44"/>
      <c r="L11" s="43"/>
      <c r="M11" s="43"/>
    </row>
    <row r="12" spans="1:13" s="46" customFormat="1" ht="15.75" x14ac:dyDescent="0.2">
      <c r="A12" s="96" t="s">
        <v>108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45"/>
    </row>
    <row r="13" spans="1:13" s="46" customFormat="1" ht="15.75" x14ac:dyDescent="0.2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3" ht="15.75" x14ac:dyDescent="0.2">
      <c r="A14" s="97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9"/>
      <c r="M14" s="99"/>
    </row>
    <row r="15" spans="1:13" ht="44.25" customHeight="1" x14ac:dyDescent="0.2">
      <c r="A15" s="100" t="s">
        <v>109</v>
      </c>
      <c r="B15" s="101" t="s">
        <v>110</v>
      </c>
      <c r="C15" s="1" t="s">
        <v>111</v>
      </c>
      <c r="D15" s="100" t="s">
        <v>112</v>
      </c>
      <c r="E15" s="100" t="s">
        <v>113</v>
      </c>
      <c r="F15" s="1" t="s">
        <v>17</v>
      </c>
      <c r="G15" s="100" t="s">
        <v>114</v>
      </c>
      <c r="H15" s="100"/>
      <c r="I15" s="100"/>
      <c r="J15" s="100"/>
      <c r="K15" s="100"/>
      <c r="L15" s="100" t="s">
        <v>115</v>
      </c>
      <c r="M15" s="100" t="s">
        <v>116</v>
      </c>
    </row>
    <row r="16" spans="1:13" ht="18.75" customHeight="1" x14ac:dyDescent="0.2">
      <c r="A16" s="100"/>
      <c r="B16" s="102"/>
      <c r="C16" s="1" t="s">
        <v>117</v>
      </c>
      <c r="D16" s="100"/>
      <c r="E16" s="100"/>
      <c r="F16" s="1" t="s">
        <v>118</v>
      </c>
      <c r="G16" s="39" t="s">
        <v>32</v>
      </c>
      <c r="H16" s="39" t="s">
        <v>33</v>
      </c>
      <c r="I16" s="39" t="s">
        <v>34</v>
      </c>
      <c r="J16" s="39" t="s">
        <v>35</v>
      </c>
      <c r="K16" s="39" t="s">
        <v>36</v>
      </c>
      <c r="L16" s="100"/>
      <c r="M16" s="100"/>
    </row>
    <row r="17" spans="1:13" x14ac:dyDescent="0.2">
      <c r="A17" s="1">
        <v>1</v>
      </c>
      <c r="B17" s="1">
        <v>2</v>
      </c>
      <c r="C17" s="1">
        <v>3</v>
      </c>
      <c r="D17" s="1">
        <v>4</v>
      </c>
      <c r="E17" s="1">
        <v>5</v>
      </c>
      <c r="F17" s="1">
        <v>6</v>
      </c>
      <c r="G17" s="1">
        <v>7</v>
      </c>
      <c r="H17" s="1">
        <v>8</v>
      </c>
      <c r="I17" s="1">
        <v>9</v>
      </c>
      <c r="J17" s="1">
        <v>10</v>
      </c>
      <c r="K17" s="1">
        <v>11</v>
      </c>
      <c r="L17" s="1">
        <v>12</v>
      </c>
      <c r="M17" s="1">
        <v>13</v>
      </c>
    </row>
    <row r="18" spans="1:13" ht="33" customHeight="1" x14ac:dyDescent="0.2">
      <c r="B18" s="103" t="s">
        <v>119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5"/>
    </row>
    <row r="19" spans="1:13" ht="13.15" customHeight="1" x14ac:dyDescent="0.2">
      <c r="A19" s="100" t="s">
        <v>120</v>
      </c>
      <c r="B19" s="106" t="s">
        <v>121</v>
      </c>
      <c r="C19" s="100" t="s">
        <v>122</v>
      </c>
      <c r="D19" s="47" t="s">
        <v>37</v>
      </c>
      <c r="E19" s="106" t="s">
        <v>50</v>
      </c>
      <c r="F19" s="106"/>
      <c r="G19" s="106"/>
      <c r="H19" s="106"/>
      <c r="I19" s="106"/>
      <c r="J19" s="106"/>
      <c r="K19" s="106"/>
      <c r="L19" s="100" t="s">
        <v>123</v>
      </c>
      <c r="M19" s="106" t="s">
        <v>124</v>
      </c>
    </row>
    <row r="20" spans="1:13" ht="22.5" x14ac:dyDescent="0.2">
      <c r="A20" s="100"/>
      <c r="B20" s="106"/>
      <c r="C20" s="100"/>
      <c r="D20" s="47" t="s">
        <v>19</v>
      </c>
      <c r="E20" s="106"/>
      <c r="F20" s="106"/>
      <c r="G20" s="106"/>
      <c r="H20" s="106"/>
      <c r="I20" s="106"/>
      <c r="J20" s="106"/>
      <c r="K20" s="106"/>
      <c r="L20" s="100"/>
      <c r="M20" s="106"/>
    </row>
    <row r="21" spans="1:13" ht="105.75" customHeight="1" x14ac:dyDescent="0.2">
      <c r="A21" s="100"/>
      <c r="B21" s="106"/>
      <c r="C21" s="100"/>
      <c r="D21" s="47" t="s">
        <v>52</v>
      </c>
      <c r="E21" s="106"/>
      <c r="F21" s="106"/>
      <c r="G21" s="106"/>
      <c r="H21" s="106"/>
      <c r="I21" s="106"/>
      <c r="J21" s="106"/>
      <c r="K21" s="106"/>
      <c r="L21" s="100"/>
      <c r="M21" s="106"/>
    </row>
    <row r="22" spans="1:13" ht="13.15" customHeight="1" x14ac:dyDescent="0.2">
      <c r="A22" s="100" t="s">
        <v>48</v>
      </c>
      <c r="B22" s="106" t="s">
        <v>49</v>
      </c>
      <c r="C22" s="100" t="s">
        <v>122</v>
      </c>
      <c r="D22" s="47" t="s">
        <v>37</v>
      </c>
      <c r="E22" s="106" t="s">
        <v>50</v>
      </c>
      <c r="F22" s="106"/>
      <c r="G22" s="106"/>
      <c r="H22" s="106"/>
      <c r="I22" s="106"/>
      <c r="J22" s="106"/>
      <c r="K22" s="106"/>
      <c r="L22" s="100" t="s">
        <v>123</v>
      </c>
      <c r="M22" s="106"/>
    </row>
    <row r="23" spans="1:13" ht="22.5" x14ac:dyDescent="0.2">
      <c r="A23" s="100"/>
      <c r="B23" s="106"/>
      <c r="C23" s="100"/>
      <c r="D23" s="47" t="s">
        <v>19</v>
      </c>
      <c r="E23" s="106"/>
      <c r="F23" s="106"/>
      <c r="G23" s="106"/>
      <c r="H23" s="106"/>
      <c r="I23" s="106"/>
      <c r="J23" s="106"/>
      <c r="K23" s="106"/>
      <c r="L23" s="100"/>
      <c r="M23" s="106"/>
    </row>
    <row r="24" spans="1:13" ht="33.75" x14ac:dyDescent="0.2">
      <c r="A24" s="100"/>
      <c r="B24" s="106"/>
      <c r="C24" s="100"/>
      <c r="D24" s="47" t="s">
        <v>125</v>
      </c>
      <c r="E24" s="106"/>
      <c r="F24" s="106"/>
      <c r="G24" s="106"/>
      <c r="H24" s="106"/>
      <c r="I24" s="106"/>
      <c r="J24" s="106"/>
      <c r="K24" s="106"/>
      <c r="L24" s="100"/>
      <c r="M24" s="106"/>
    </row>
    <row r="25" spans="1:13" ht="13.15" customHeight="1" x14ac:dyDescent="0.2">
      <c r="A25" s="100" t="s">
        <v>54</v>
      </c>
      <c r="B25" s="106" t="s">
        <v>55</v>
      </c>
      <c r="C25" s="100" t="s">
        <v>122</v>
      </c>
      <c r="D25" s="47" t="s">
        <v>37</v>
      </c>
      <c r="E25" s="106" t="s">
        <v>50</v>
      </c>
      <c r="F25" s="106"/>
      <c r="G25" s="106"/>
      <c r="H25" s="106"/>
      <c r="I25" s="106"/>
      <c r="J25" s="106"/>
      <c r="K25" s="106"/>
      <c r="L25" s="100" t="s">
        <v>123</v>
      </c>
      <c r="M25" s="106"/>
    </row>
    <row r="26" spans="1:13" ht="22.5" x14ac:dyDescent="0.2">
      <c r="A26" s="100"/>
      <c r="B26" s="106"/>
      <c r="C26" s="100"/>
      <c r="D26" s="47" t="s">
        <v>19</v>
      </c>
      <c r="E26" s="106"/>
      <c r="F26" s="106"/>
      <c r="G26" s="106"/>
      <c r="H26" s="106"/>
      <c r="I26" s="106"/>
      <c r="J26" s="106"/>
      <c r="K26" s="106"/>
      <c r="L26" s="100"/>
      <c r="M26" s="106"/>
    </row>
    <row r="27" spans="1:13" ht="22.5" x14ac:dyDescent="0.2">
      <c r="A27" s="100"/>
      <c r="B27" s="106"/>
      <c r="C27" s="100"/>
      <c r="D27" s="47" t="s">
        <v>52</v>
      </c>
      <c r="E27" s="106"/>
      <c r="F27" s="106"/>
      <c r="G27" s="106"/>
      <c r="H27" s="106"/>
      <c r="I27" s="106"/>
      <c r="J27" s="106"/>
      <c r="K27" s="106"/>
      <c r="L27" s="100"/>
      <c r="M27" s="106"/>
    </row>
    <row r="28" spans="1:13" ht="13.15" customHeight="1" x14ac:dyDescent="0.2">
      <c r="A28" s="100" t="s">
        <v>126</v>
      </c>
      <c r="B28" s="106" t="s">
        <v>127</v>
      </c>
      <c r="C28" s="100" t="s">
        <v>122</v>
      </c>
      <c r="D28" s="47" t="s">
        <v>37</v>
      </c>
      <c r="E28" s="2">
        <f>SUM(E29:E30)</f>
        <v>151564.6</v>
      </c>
      <c r="F28" s="2">
        <f>SUM(G28:K28)</f>
        <v>947512.82799999998</v>
      </c>
      <c r="G28" s="2">
        <f>SUM(G29:G30)</f>
        <v>170790</v>
      </c>
      <c r="H28" s="2">
        <f>SUM(H29:H30)</f>
        <v>184649.18</v>
      </c>
      <c r="I28" s="2">
        <f>SUM(I29:I30)</f>
        <v>210364.64799999999</v>
      </c>
      <c r="J28" s="2">
        <f>SUM(J29:J30)</f>
        <v>190854.5</v>
      </c>
      <c r="K28" s="2">
        <f>SUM(K29:K30)</f>
        <v>190854.5</v>
      </c>
      <c r="L28" s="100" t="s">
        <v>123</v>
      </c>
      <c r="M28" s="106" t="s">
        <v>128</v>
      </c>
    </row>
    <row r="29" spans="1:13" ht="22.5" x14ac:dyDescent="0.2">
      <c r="A29" s="100"/>
      <c r="B29" s="106"/>
      <c r="C29" s="100"/>
      <c r="D29" s="47" t="s">
        <v>19</v>
      </c>
      <c r="E29" s="2">
        <f>SUM(E32+E35)</f>
        <v>7924</v>
      </c>
      <c r="F29" s="2">
        <f>SUM(G29:K29)</f>
        <v>14881</v>
      </c>
      <c r="G29" s="2">
        <f>SUM(G32+G35+G42)</f>
        <v>4838</v>
      </c>
      <c r="H29" s="2">
        <f>SUM(H32+H35)</f>
        <v>4529</v>
      </c>
      <c r="I29" s="2">
        <f>I35+I45+I48</f>
        <v>5514</v>
      </c>
      <c r="J29" s="2">
        <f>SUM(J32+J35)</f>
        <v>0</v>
      </c>
      <c r="K29" s="2">
        <f>SUM(K32+K35)</f>
        <v>0</v>
      </c>
      <c r="L29" s="100"/>
      <c r="M29" s="106"/>
    </row>
    <row r="30" spans="1:13" ht="22.5" x14ac:dyDescent="0.2">
      <c r="A30" s="100"/>
      <c r="B30" s="106"/>
      <c r="C30" s="100"/>
      <c r="D30" s="47" t="s">
        <v>52</v>
      </c>
      <c r="E30" s="2">
        <f>E33+E36+E40+E43+E46+E38</f>
        <v>143640.6</v>
      </c>
      <c r="F30" s="2">
        <f>SUM(G30:K30)</f>
        <v>932631.82799999998</v>
      </c>
      <c r="G30" s="2">
        <f>SUM(G33+G36+G38+G40+G43)</f>
        <v>165952</v>
      </c>
      <c r="H30" s="2">
        <f>SUM(H33+H36+H38+H40)</f>
        <v>180120.18</v>
      </c>
      <c r="I30" s="2">
        <f>SUM(I33+I36+I38+I40)</f>
        <v>204850.64799999999</v>
      </c>
      <c r="J30" s="2">
        <f>SUM(J33+J36+J38+J40)</f>
        <v>190854.5</v>
      </c>
      <c r="K30" s="2">
        <f>SUM(K33+K36+K38+K40)</f>
        <v>190854.5</v>
      </c>
      <c r="L30" s="100"/>
      <c r="M30" s="106"/>
    </row>
    <row r="31" spans="1:13" ht="34.15" hidden="1" customHeight="1" x14ac:dyDescent="0.2">
      <c r="A31" s="101" t="s">
        <v>56</v>
      </c>
      <c r="B31" s="109" t="s">
        <v>57</v>
      </c>
      <c r="C31" s="101" t="s">
        <v>122</v>
      </c>
      <c r="D31" s="47" t="s">
        <v>37</v>
      </c>
      <c r="E31" s="2">
        <f>SUM(E32:E33)</f>
        <v>967</v>
      </c>
      <c r="F31" s="2">
        <f t="shared" ref="F31:F58" si="0">SUM(G31:K31)</f>
        <v>0</v>
      </c>
      <c r="G31" s="2">
        <f t="shared" ref="G31:K34" si="1">SUM(G32:G33)</f>
        <v>0</v>
      </c>
      <c r="H31" s="2">
        <f t="shared" si="1"/>
        <v>0</v>
      </c>
      <c r="I31" s="2">
        <f t="shared" si="1"/>
        <v>0</v>
      </c>
      <c r="J31" s="2">
        <f t="shared" si="1"/>
        <v>0</v>
      </c>
      <c r="K31" s="2">
        <f t="shared" si="1"/>
        <v>0</v>
      </c>
      <c r="L31" s="101" t="s">
        <v>123</v>
      </c>
      <c r="M31" s="109"/>
    </row>
    <row r="32" spans="1:13" ht="52.9" hidden="1" customHeight="1" x14ac:dyDescent="0.2">
      <c r="A32" s="107"/>
      <c r="B32" s="110"/>
      <c r="C32" s="107"/>
      <c r="D32" s="47" t="s">
        <v>19</v>
      </c>
      <c r="E32" s="2">
        <v>957</v>
      </c>
      <c r="F32" s="2">
        <f t="shared" si="0"/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107"/>
      <c r="M32" s="110"/>
    </row>
    <row r="33" spans="1:13" ht="22.5" hidden="1" x14ac:dyDescent="0.2">
      <c r="A33" s="108"/>
      <c r="B33" s="111"/>
      <c r="C33" s="108"/>
      <c r="D33" s="47" t="s">
        <v>52</v>
      </c>
      <c r="E33" s="2">
        <v>10</v>
      </c>
      <c r="F33" s="2">
        <f t="shared" si="0"/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108"/>
      <c r="M33" s="111"/>
    </row>
    <row r="34" spans="1:13" ht="30.6" customHeight="1" x14ac:dyDescent="0.2">
      <c r="A34" s="100" t="s">
        <v>59</v>
      </c>
      <c r="B34" s="106" t="s">
        <v>60</v>
      </c>
      <c r="C34" s="106" t="s">
        <v>122</v>
      </c>
      <c r="D34" s="47" t="s">
        <v>37</v>
      </c>
      <c r="E34" s="2">
        <f>SUM(E35:E36)</f>
        <v>7334</v>
      </c>
      <c r="F34" s="2">
        <f>SUM(G34:K34)</f>
        <v>13774</v>
      </c>
      <c r="G34" s="2">
        <f t="shared" si="1"/>
        <v>3709</v>
      </c>
      <c r="H34" s="2">
        <f t="shared" si="1"/>
        <v>4768</v>
      </c>
      <c r="I34" s="2">
        <f t="shared" si="1"/>
        <v>5297</v>
      </c>
      <c r="J34" s="2">
        <f t="shared" si="1"/>
        <v>0</v>
      </c>
      <c r="K34" s="2">
        <f t="shared" si="1"/>
        <v>0</v>
      </c>
      <c r="L34" s="100" t="s">
        <v>123</v>
      </c>
      <c r="M34" s="106"/>
    </row>
    <row r="35" spans="1:13" ht="22.5" x14ac:dyDescent="0.2">
      <c r="A35" s="100"/>
      <c r="B35" s="106"/>
      <c r="C35" s="106"/>
      <c r="D35" s="47" t="s">
        <v>19</v>
      </c>
      <c r="E35" s="2">
        <v>6967</v>
      </c>
      <c r="F35" s="2">
        <f>SUM(G35:K35)</f>
        <v>13084</v>
      </c>
      <c r="G35" s="2">
        <f>0+3523</f>
        <v>3523</v>
      </c>
      <c r="H35" s="2">
        <v>4529</v>
      </c>
      <c r="I35" s="2">
        <v>5032</v>
      </c>
      <c r="J35" s="2">
        <v>0</v>
      </c>
      <c r="K35" s="2">
        <v>0</v>
      </c>
      <c r="L35" s="100"/>
      <c r="M35" s="106"/>
    </row>
    <row r="36" spans="1:13" ht="22.5" x14ac:dyDescent="0.2">
      <c r="A36" s="100"/>
      <c r="B36" s="106"/>
      <c r="C36" s="106"/>
      <c r="D36" s="47" t="s">
        <v>52</v>
      </c>
      <c r="E36" s="2">
        <v>367</v>
      </c>
      <c r="F36" s="2">
        <f>SUM(G36:K36)</f>
        <v>690</v>
      </c>
      <c r="G36" s="2">
        <f>0+186</f>
        <v>186</v>
      </c>
      <c r="H36" s="2">
        <v>239</v>
      </c>
      <c r="I36" s="2">
        <v>265</v>
      </c>
      <c r="J36" s="2">
        <v>0</v>
      </c>
      <c r="K36" s="2">
        <v>0</v>
      </c>
      <c r="L36" s="100"/>
      <c r="M36" s="106"/>
    </row>
    <row r="37" spans="1:13" ht="38.450000000000003" customHeight="1" x14ac:dyDescent="0.2">
      <c r="A37" s="100" t="s">
        <v>61</v>
      </c>
      <c r="B37" s="106" t="s">
        <v>62</v>
      </c>
      <c r="C37" s="106" t="s">
        <v>122</v>
      </c>
      <c r="D37" s="47" t="s">
        <v>37</v>
      </c>
      <c r="E37" s="2">
        <f>SUM(E38)</f>
        <v>143263.6</v>
      </c>
      <c r="F37" s="2">
        <f t="shared" si="0"/>
        <v>931871.82799999998</v>
      </c>
      <c r="G37" s="2">
        <f t="shared" ref="G37:K37" si="2">SUM(G38)</f>
        <v>165696</v>
      </c>
      <c r="H37" s="2">
        <f t="shared" si="2"/>
        <v>179881.18</v>
      </c>
      <c r="I37" s="2">
        <f>SUM(I38)</f>
        <v>204585.64799999999</v>
      </c>
      <c r="J37" s="2">
        <f t="shared" si="2"/>
        <v>190854.5</v>
      </c>
      <c r="K37" s="2">
        <f t="shared" si="2"/>
        <v>190854.5</v>
      </c>
      <c r="L37" s="100" t="s">
        <v>123</v>
      </c>
      <c r="M37" s="106"/>
    </row>
    <row r="38" spans="1:13" ht="22.5" x14ac:dyDescent="0.2">
      <c r="A38" s="100"/>
      <c r="B38" s="106"/>
      <c r="C38" s="106"/>
      <c r="D38" s="47" t="s">
        <v>52</v>
      </c>
      <c r="E38" s="2">
        <v>143263.6</v>
      </c>
      <c r="F38" s="2">
        <f t="shared" si="0"/>
        <v>931871.82799999998</v>
      </c>
      <c r="G38" s="2">
        <f>166382-500-186</f>
        <v>165696</v>
      </c>
      <c r="H38" s="2">
        <f>179724.18+396-239</f>
        <v>179881.18</v>
      </c>
      <c r="I38" s="2">
        <f>190854.5+10240.148+1200+2291</f>
        <v>204585.64799999999</v>
      </c>
      <c r="J38" s="2">
        <v>190854.5</v>
      </c>
      <c r="K38" s="2">
        <v>190854.5</v>
      </c>
      <c r="L38" s="100"/>
      <c r="M38" s="106"/>
    </row>
    <row r="39" spans="1:13" ht="36" customHeight="1" x14ac:dyDescent="0.2">
      <c r="A39" s="100" t="s">
        <v>63</v>
      </c>
      <c r="B39" s="106" t="s">
        <v>64</v>
      </c>
      <c r="C39" s="106" t="s">
        <v>122</v>
      </c>
      <c r="D39" s="47" t="s">
        <v>37</v>
      </c>
      <c r="E39" s="2">
        <f>SUM(E40)</f>
        <v>0</v>
      </c>
      <c r="F39" s="2">
        <f t="shared" si="0"/>
        <v>0</v>
      </c>
      <c r="G39" s="2">
        <f t="shared" ref="G39:K39" si="3">SUM(G40)</f>
        <v>0</v>
      </c>
      <c r="H39" s="2">
        <f t="shared" si="3"/>
        <v>0</v>
      </c>
      <c r="I39" s="2">
        <f t="shared" si="3"/>
        <v>0</v>
      </c>
      <c r="J39" s="2">
        <f t="shared" si="3"/>
        <v>0</v>
      </c>
      <c r="K39" s="2">
        <f t="shared" si="3"/>
        <v>0</v>
      </c>
      <c r="L39" s="100" t="s">
        <v>123</v>
      </c>
      <c r="M39" s="106"/>
    </row>
    <row r="40" spans="1:13" ht="36" customHeight="1" x14ac:dyDescent="0.2">
      <c r="A40" s="100"/>
      <c r="B40" s="106"/>
      <c r="C40" s="106"/>
      <c r="D40" s="47" t="s">
        <v>52</v>
      </c>
      <c r="E40" s="2">
        <v>0</v>
      </c>
      <c r="F40" s="2">
        <f t="shared" si="0"/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100"/>
      <c r="M40" s="106"/>
    </row>
    <row r="41" spans="1:13" ht="36" customHeight="1" x14ac:dyDescent="0.2">
      <c r="A41" s="101" t="s">
        <v>65</v>
      </c>
      <c r="B41" s="109" t="s">
        <v>66</v>
      </c>
      <c r="C41" s="101">
        <v>2020</v>
      </c>
      <c r="D41" s="47" t="s">
        <v>37</v>
      </c>
      <c r="E41" s="2">
        <f>SUM(E42:E43)</f>
        <v>0</v>
      </c>
      <c r="F41" s="2">
        <f t="shared" si="0"/>
        <v>1385</v>
      </c>
      <c r="G41" s="2">
        <f t="shared" ref="G41:K41" si="4">SUM(G42:G43)</f>
        <v>1385</v>
      </c>
      <c r="H41" s="2">
        <f t="shared" si="4"/>
        <v>0</v>
      </c>
      <c r="I41" s="2">
        <f t="shared" si="4"/>
        <v>0</v>
      </c>
      <c r="J41" s="2">
        <f t="shared" si="4"/>
        <v>0</v>
      </c>
      <c r="K41" s="2">
        <f t="shared" si="4"/>
        <v>0</v>
      </c>
      <c r="L41" s="101" t="s">
        <v>123</v>
      </c>
      <c r="M41" s="109"/>
    </row>
    <row r="42" spans="1:13" ht="36" customHeight="1" x14ac:dyDescent="0.2">
      <c r="A42" s="107"/>
      <c r="B42" s="110"/>
      <c r="C42" s="107"/>
      <c r="D42" s="47" t="s">
        <v>19</v>
      </c>
      <c r="E42" s="2">
        <v>0</v>
      </c>
      <c r="F42" s="2">
        <f t="shared" si="0"/>
        <v>1315</v>
      </c>
      <c r="G42" s="2">
        <v>1315</v>
      </c>
      <c r="H42" s="2">
        <v>0</v>
      </c>
      <c r="I42" s="2">
        <v>0</v>
      </c>
      <c r="J42" s="2">
        <v>0</v>
      </c>
      <c r="K42" s="2">
        <v>0</v>
      </c>
      <c r="L42" s="107"/>
      <c r="M42" s="110"/>
    </row>
    <row r="43" spans="1:13" ht="63.6" customHeight="1" x14ac:dyDescent="0.2">
      <c r="A43" s="108"/>
      <c r="B43" s="111"/>
      <c r="C43" s="108"/>
      <c r="D43" s="47" t="s">
        <v>52</v>
      </c>
      <c r="E43" s="2">
        <v>0</v>
      </c>
      <c r="F43" s="2">
        <f t="shared" si="0"/>
        <v>70</v>
      </c>
      <c r="G43" s="2">
        <v>70</v>
      </c>
      <c r="H43" s="2">
        <v>0</v>
      </c>
      <c r="I43" s="2">
        <v>0</v>
      </c>
      <c r="J43" s="2">
        <v>0</v>
      </c>
      <c r="K43" s="2">
        <v>0</v>
      </c>
      <c r="L43" s="108"/>
      <c r="M43" s="111"/>
    </row>
    <row r="44" spans="1:13" ht="36" customHeight="1" x14ac:dyDescent="0.2">
      <c r="A44" s="106" t="s">
        <v>159</v>
      </c>
      <c r="B44" s="106" t="s">
        <v>160</v>
      </c>
      <c r="C44" s="100">
        <v>2022</v>
      </c>
      <c r="D44" s="47" t="s">
        <v>37</v>
      </c>
      <c r="E44" s="2">
        <f>SUM(E45:E46)</f>
        <v>0</v>
      </c>
      <c r="F44" s="2">
        <f t="shared" ref="F44:F52" si="5">SUM(G44:K44)</f>
        <v>420</v>
      </c>
      <c r="G44" s="2">
        <f t="shared" ref="G44:K44" si="6">SUM(G45:G46)</f>
        <v>0</v>
      </c>
      <c r="H44" s="2">
        <f t="shared" si="6"/>
        <v>0</v>
      </c>
      <c r="I44" s="2">
        <f t="shared" si="6"/>
        <v>420</v>
      </c>
      <c r="J44" s="2">
        <f t="shared" si="6"/>
        <v>0</v>
      </c>
      <c r="K44" s="2">
        <f t="shared" si="6"/>
        <v>0</v>
      </c>
      <c r="L44" s="100" t="s">
        <v>123</v>
      </c>
      <c r="M44" s="106"/>
    </row>
    <row r="45" spans="1:13" ht="23.25" customHeight="1" x14ac:dyDescent="0.2">
      <c r="A45" s="106"/>
      <c r="B45" s="106"/>
      <c r="C45" s="100"/>
      <c r="D45" s="47" t="s">
        <v>19</v>
      </c>
      <c r="E45" s="2">
        <v>0</v>
      </c>
      <c r="F45" s="2">
        <f t="shared" si="5"/>
        <v>420</v>
      </c>
      <c r="G45" s="2">
        <v>0</v>
      </c>
      <c r="H45" s="2">
        <v>0</v>
      </c>
      <c r="I45" s="2">
        <v>420</v>
      </c>
      <c r="J45" s="2">
        <v>0</v>
      </c>
      <c r="K45" s="2">
        <v>0</v>
      </c>
      <c r="L45" s="100"/>
      <c r="M45" s="106"/>
    </row>
    <row r="46" spans="1:13" ht="22.5" x14ac:dyDescent="0.2">
      <c r="A46" s="106"/>
      <c r="B46" s="106"/>
      <c r="C46" s="100"/>
      <c r="D46" s="47" t="s">
        <v>52</v>
      </c>
      <c r="E46" s="2">
        <v>0</v>
      </c>
      <c r="F46" s="2">
        <f t="shared" si="5"/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100"/>
      <c r="M46" s="106"/>
    </row>
    <row r="47" spans="1:13" ht="36" customHeight="1" x14ac:dyDescent="0.2">
      <c r="A47" s="106" t="s">
        <v>163</v>
      </c>
      <c r="B47" s="106" t="s">
        <v>164</v>
      </c>
      <c r="C47" s="100">
        <v>2022</v>
      </c>
      <c r="D47" s="47" t="s">
        <v>37</v>
      </c>
      <c r="E47" s="2">
        <f>SUM(E48:E49)</f>
        <v>0</v>
      </c>
      <c r="F47" s="2">
        <f t="shared" ref="F47:F49" si="7">SUM(G47:K47)</f>
        <v>62</v>
      </c>
      <c r="G47" s="2">
        <f t="shared" ref="G47:K47" si="8">SUM(G48:G49)</f>
        <v>0</v>
      </c>
      <c r="H47" s="2">
        <f t="shared" si="8"/>
        <v>0</v>
      </c>
      <c r="I47" s="2">
        <f t="shared" si="8"/>
        <v>62</v>
      </c>
      <c r="J47" s="2">
        <f t="shared" si="8"/>
        <v>0</v>
      </c>
      <c r="K47" s="2">
        <f t="shared" si="8"/>
        <v>0</v>
      </c>
      <c r="L47" s="100" t="s">
        <v>123</v>
      </c>
      <c r="M47" s="106"/>
    </row>
    <row r="48" spans="1:13" ht="23.25" customHeight="1" x14ac:dyDescent="0.2">
      <c r="A48" s="106"/>
      <c r="B48" s="106"/>
      <c r="C48" s="100"/>
      <c r="D48" s="47" t="s">
        <v>19</v>
      </c>
      <c r="E48" s="2">
        <v>0</v>
      </c>
      <c r="F48" s="2">
        <f t="shared" si="7"/>
        <v>62</v>
      </c>
      <c r="G48" s="2">
        <v>0</v>
      </c>
      <c r="H48" s="2">
        <v>0</v>
      </c>
      <c r="I48" s="2">
        <v>62</v>
      </c>
      <c r="J48" s="2">
        <v>0</v>
      </c>
      <c r="K48" s="2">
        <v>0</v>
      </c>
      <c r="L48" s="100"/>
      <c r="M48" s="106"/>
    </row>
    <row r="49" spans="1:13" ht="22.5" x14ac:dyDescent="0.2">
      <c r="A49" s="106"/>
      <c r="B49" s="106"/>
      <c r="C49" s="100"/>
      <c r="D49" s="47" t="s">
        <v>52</v>
      </c>
      <c r="E49" s="2">
        <v>0</v>
      </c>
      <c r="F49" s="2">
        <f t="shared" si="7"/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100"/>
      <c r="M49" s="106"/>
    </row>
    <row r="50" spans="1:13" x14ac:dyDescent="0.2">
      <c r="A50" s="109" t="s">
        <v>129</v>
      </c>
      <c r="B50" s="109" t="s">
        <v>162</v>
      </c>
      <c r="C50" s="106" t="s">
        <v>122</v>
      </c>
      <c r="D50" s="47" t="s">
        <v>37</v>
      </c>
      <c r="E50" s="2"/>
      <c r="F50" s="2">
        <f>SUM(F51:F52)</f>
        <v>3026</v>
      </c>
      <c r="G50" s="2">
        <f t="shared" ref="G50:K50" si="9">SUM(G51:G52)</f>
        <v>1926</v>
      </c>
      <c r="H50" s="2">
        <f t="shared" si="9"/>
        <v>221</v>
      </c>
      <c r="I50" s="2">
        <f t="shared" si="9"/>
        <v>293</v>
      </c>
      <c r="J50" s="2">
        <f t="shared" si="9"/>
        <v>293</v>
      </c>
      <c r="K50" s="2">
        <f t="shared" si="9"/>
        <v>293</v>
      </c>
      <c r="L50" s="1"/>
      <c r="M50" s="47"/>
    </row>
    <row r="51" spans="1:13" ht="22.5" x14ac:dyDescent="0.2">
      <c r="A51" s="121"/>
      <c r="B51" s="121"/>
      <c r="C51" s="106"/>
      <c r="D51" s="47" t="s">
        <v>19</v>
      </c>
      <c r="E51" s="2"/>
      <c r="F51" s="2">
        <f t="shared" si="5"/>
        <v>1928</v>
      </c>
      <c r="G51" s="2">
        <f>G54+G57</f>
        <v>1224</v>
      </c>
      <c r="H51" s="2">
        <f t="shared" ref="H51:K51" si="10">H54+H57</f>
        <v>143</v>
      </c>
      <c r="I51" s="2">
        <f t="shared" si="10"/>
        <v>187</v>
      </c>
      <c r="J51" s="2">
        <f t="shared" si="10"/>
        <v>187</v>
      </c>
      <c r="K51" s="2">
        <f t="shared" si="10"/>
        <v>187</v>
      </c>
      <c r="L51" s="1"/>
      <c r="M51" s="47"/>
    </row>
    <row r="52" spans="1:13" ht="22.5" x14ac:dyDescent="0.2">
      <c r="A52" s="122"/>
      <c r="B52" s="122"/>
      <c r="C52" s="106"/>
      <c r="D52" s="47" t="s">
        <v>52</v>
      </c>
      <c r="E52" s="2"/>
      <c r="F52" s="2">
        <f t="shared" si="5"/>
        <v>1098</v>
      </c>
      <c r="G52" s="2">
        <f>G55+G58</f>
        <v>702</v>
      </c>
      <c r="H52" s="2">
        <f t="shared" ref="H52:K52" si="11">H55+H58</f>
        <v>78</v>
      </c>
      <c r="I52" s="2">
        <f t="shared" si="11"/>
        <v>106</v>
      </c>
      <c r="J52" s="2">
        <f t="shared" si="11"/>
        <v>106</v>
      </c>
      <c r="K52" s="2">
        <f t="shared" si="11"/>
        <v>106</v>
      </c>
      <c r="L52" s="1"/>
      <c r="M52" s="47"/>
    </row>
    <row r="53" spans="1:13" ht="13.15" customHeight="1" x14ac:dyDescent="0.2">
      <c r="A53" s="106" t="s">
        <v>67</v>
      </c>
      <c r="B53" s="106" t="s">
        <v>68</v>
      </c>
      <c r="C53" s="106" t="s">
        <v>122</v>
      </c>
      <c r="D53" s="47" t="s">
        <v>37</v>
      </c>
      <c r="E53" s="2">
        <f t="shared" ref="E53:E56" si="12">SUM(E54:E55)</f>
        <v>0</v>
      </c>
      <c r="F53" s="2">
        <f t="shared" si="0"/>
        <v>0</v>
      </c>
      <c r="G53" s="2">
        <f t="shared" ref="G53:K56" si="13">SUM(G54:G55)</f>
        <v>0</v>
      </c>
      <c r="H53" s="2">
        <f t="shared" si="13"/>
        <v>0</v>
      </c>
      <c r="I53" s="2">
        <f t="shared" si="13"/>
        <v>0</v>
      </c>
      <c r="J53" s="2">
        <f t="shared" si="13"/>
        <v>0</v>
      </c>
      <c r="K53" s="2">
        <f t="shared" si="13"/>
        <v>0</v>
      </c>
      <c r="L53" s="100" t="s">
        <v>123</v>
      </c>
      <c r="M53" s="106"/>
    </row>
    <row r="54" spans="1:13" ht="45.6" customHeight="1" x14ac:dyDescent="0.2">
      <c r="A54" s="106"/>
      <c r="B54" s="106"/>
      <c r="C54" s="106"/>
      <c r="D54" s="47" t="s">
        <v>19</v>
      </c>
      <c r="E54" s="2">
        <v>0</v>
      </c>
      <c r="F54" s="2">
        <f t="shared" si="0"/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100"/>
      <c r="M54" s="106"/>
    </row>
    <row r="55" spans="1:13" ht="22.5" x14ac:dyDescent="0.2">
      <c r="A55" s="106"/>
      <c r="B55" s="106"/>
      <c r="C55" s="106"/>
      <c r="D55" s="47" t="s">
        <v>52</v>
      </c>
      <c r="E55" s="2">
        <v>0</v>
      </c>
      <c r="F55" s="2">
        <f t="shared" si="0"/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100"/>
      <c r="M55" s="106"/>
    </row>
    <row r="56" spans="1:13" ht="43.15" customHeight="1" x14ac:dyDescent="0.2">
      <c r="A56" s="106" t="s">
        <v>69</v>
      </c>
      <c r="B56" s="106" t="s">
        <v>70</v>
      </c>
      <c r="C56" s="106" t="s">
        <v>130</v>
      </c>
      <c r="D56" s="47" t="s">
        <v>37</v>
      </c>
      <c r="E56" s="2">
        <f t="shared" si="12"/>
        <v>0</v>
      </c>
      <c r="F56" s="2">
        <f t="shared" si="0"/>
        <v>3026</v>
      </c>
      <c r="G56" s="2">
        <f t="shared" si="13"/>
        <v>1926</v>
      </c>
      <c r="H56" s="2">
        <f t="shared" si="13"/>
        <v>221</v>
      </c>
      <c r="I56" s="2">
        <f t="shared" si="13"/>
        <v>293</v>
      </c>
      <c r="J56" s="2">
        <f t="shared" si="13"/>
        <v>293</v>
      </c>
      <c r="K56" s="2">
        <f t="shared" si="13"/>
        <v>293</v>
      </c>
      <c r="L56" s="100" t="s">
        <v>123</v>
      </c>
      <c r="M56" s="106"/>
    </row>
    <row r="57" spans="1:13" ht="45.6" customHeight="1" x14ac:dyDescent="0.2">
      <c r="A57" s="106"/>
      <c r="B57" s="106"/>
      <c r="C57" s="106"/>
      <c r="D57" s="47" t="s">
        <v>19</v>
      </c>
      <c r="E57" s="2">
        <v>0</v>
      </c>
      <c r="F57" s="2">
        <f t="shared" si="0"/>
        <v>1928</v>
      </c>
      <c r="G57" s="2">
        <v>1224</v>
      </c>
      <c r="H57" s="2">
        <v>143</v>
      </c>
      <c r="I57" s="2">
        <v>187</v>
      </c>
      <c r="J57" s="2">
        <v>187</v>
      </c>
      <c r="K57" s="2">
        <v>187</v>
      </c>
      <c r="L57" s="100"/>
      <c r="M57" s="106"/>
    </row>
    <row r="58" spans="1:13" ht="22.5" x14ac:dyDescent="0.2">
      <c r="A58" s="106"/>
      <c r="B58" s="106"/>
      <c r="C58" s="106"/>
      <c r="D58" s="47" t="s">
        <v>52</v>
      </c>
      <c r="E58" s="2">
        <v>0</v>
      </c>
      <c r="F58" s="2">
        <f t="shared" si="0"/>
        <v>1098</v>
      </c>
      <c r="G58" s="2">
        <v>702</v>
      </c>
      <c r="H58" s="2">
        <v>78</v>
      </c>
      <c r="I58" s="2">
        <v>106</v>
      </c>
      <c r="J58" s="2">
        <v>106</v>
      </c>
      <c r="K58" s="2">
        <v>106</v>
      </c>
      <c r="L58" s="100"/>
      <c r="M58" s="106"/>
    </row>
    <row r="59" spans="1:13" x14ac:dyDescent="0.2">
      <c r="A59" s="106"/>
      <c r="B59" s="112" t="s">
        <v>131</v>
      </c>
      <c r="C59" s="106"/>
      <c r="D59" s="48" t="s">
        <v>132</v>
      </c>
      <c r="E59" s="40">
        <f>SUM(E60:E63)</f>
        <v>151564.6</v>
      </c>
      <c r="F59" s="40">
        <f>SUM(F60:F63)</f>
        <v>950538.82799999998</v>
      </c>
      <c r="G59" s="40">
        <f t="shared" ref="G59:K59" si="14">SUM(G60:G63)</f>
        <v>172716</v>
      </c>
      <c r="H59" s="40">
        <f t="shared" si="14"/>
        <v>184870.18</v>
      </c>
      <c r="I59" s="40">
        <f t="shared" si="14"/>
        <v>210657.64799999999</v>
      </c>
      <c r="J59" s="40">
        <f t="shared" si="14"/>
        <v>191147.5</v>
      </c>
      <c r="K59" s="40">
        <f t="shared" si="14"/>
        <v>191147.5</v>
      </c>
      <c r="L59" s="100"/>
      <c r="M59" s="106"/>
    </row>
    <row r="60" spans="1:13" ht="22.5" x14ac:dyDescent="0.2">
      <c r="A60" s="106"/>
      <c r="B60" s="112"/>
      <c r="C60" s="106"/>
      <c r="D60" s="48" t="s">
        <v>52</v>
      </c>
      <c r="E60" s="2">
        <f t="shared" ref="E60" si="15">SUM(E30+E46)</f>
        <v>143640.6</v>
      </c>
      <c r="F60" s="2">
        <f>SUM(G60:K60)</f>
        <v>933729.82799999998</v>
      </c>
      <c r="G60" s="2">
        <f>G30+G52</f>
        <v>166654</v>
      </c>
      <c r="H60" s="2">
        <f t="shared" ref="H60:K60" si="16">H30+H52</f>
        <v>180198.18</v>
      </c>
      <c r="I60" s="2">
        <f>I30+I52</f>
        <v>204956.64799999999</v>
      </c>
      <c r="J60" s="2">
        <f t="shared" si="16"/>
        <v>190960.5</v>
      </c>
      <c r="K60" s="2">
        <f t="shared" si="16"/>
        <v>190960.5</v>
      </c>
      <c r="L60" s="100"/>
      <c r="M60" s="106"/>
    </row>
    <row r="61" spans="1:13" ht="22.5" x14ac:dyDescent="0.2">
      <c r="A61" s="106"/>
      <c r="B61" s="112"/>
      <c r="C61" s="106"/>
      <c r="D61" s="48" t="s">
        <v>19</v>
      </c>
      <c r="E61" s="2">
        <f t="shared" ref="E61" si="17">SUM(E29+E45)</f>
        <v>7924</v>
      </c>
      <c r="F61" s="2">
        <f>SUM(G61:K61)</f>
        <v>16809</v>
      </c>
      <c r="G61" s="2">
        <f>SUM(G29+G51)</f>
        <v>6062</v>
      </c>
      <c r="H61" s="2">
        <f t="shared" ref="H61:K61" si="18">SUM(H29+H51)</f>
        <v>4672</v>
      </c>
      <c r="I61" s="2">
        <f t="shared" si="18"/>
        <v>5701</v>
      </c>
      <c r="J61" s="2">
        <f t="shared" si="18"/>
        <v>187</v>
      </c>
      <c r="K61" s="2">
        <f t="shared" si="18"/>
        <v>187</v>
      </c>
      <c r="L61" s="100"/>
      <c r="M61" s="106"/>
    </row>
    <row r="62" spans="1:13" ht="33.75" x14ac:dyDescent="0.2">
      <c r="A62" s="106"/>
      <c r="B62" s="112"/>
      <c r="C62" s="106"/>
      <c r="D62" s="48" t="s">
        <v>96</v>
      </c>
      <c r="E62" s="1">
        <v>0</v>
      </c>
      <c r="F62" s="2">
        <f>SUM(G62:K62)</f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00"/>
      <c r="M62" s="106"/>
    </row>
    <row r="63" spans="1:13" ht="22.5" x14ac:dyDescent="0.2">
      <c r="A63" s="106"/>
      <c r="B63" s="112"/>
      <c r="C63" s="106"/>
      <c r="D63" s="48" t="s">
        <v>73</v>
      </c>
      <c r="E63" s="1">
        <v>0</v>
      </c>
      <c r="F63" s="2">
        <f>SUM(G63:K63)</f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00"/>
      <c r="M63" s="106"/>
    </row>
    <row r="64" spans="1:13" ht="67.150000000000006" customHeight="1" x14ac:dyDescent="0.2">
      <c r="B64" s="103" t="s">
        <v>14</v>
      </c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5"/>
    </row>
    <row r="65" spans="1:13" ht="72.75" customHeight="1" x14ac:dyDescent="0.2">
      <c r="A65" s="113" t="s">
        <v>120</v>
      </c>
      <c r="B65" s="114" t="s">
        <v>133</v>
      </c>
      <c r="C65" s="100" t="s">
        <v>122</v>
      </c>
      <c r="D65" s="47" t="s">
        <v>72</v>
      </c>
      <c r="E65" s="2">
        <f t="shared" ref="E65:E66" si="19">E68+E71+E73+E75+E77</f>
        <v>12633.5</v>
      </c>
      <c r="F65" s="2">
        <f t="shared" ref="F65:F66" si="20">SUM(G65:K65)</f>
        <v>72850.399999999994</v>
      </c>
      <c r="G65" s="2">
        <f t="shared" ref="G65:K66" si="21">G68+G71+G73+G75+G77</f>
        <v>12520.599999999999</v>
      </c>
      <c r="H65" s="2">
        <f t="shared" si="21"/>
        <v>13030</v>
      </c>
      <c r="I65" s="2">
        <f t="shared" si="21"/>
        <v>15488.6</v>
      </c>
      <c r="J65" s="2">
        <f t="shared" si="21"/>
        <v>15780.6</v>
      </c>
      <c r="K65" s="2">
        <f t="shared" si="21"/>
        <v>16030.6</v>
      </c>
      <c r="L65" s="100"/>
      <c r="M65" s="114" t="s">
        <v>134</v>
      </c>
    </row>
    <row r="66" spans="1:13" ht="76.5" customHeight="1" x14ac:dyDescent="0.2">
      <c r="A66" s="113"/>
      <c r="B66" s="114"/>
      <c r="C66" s="100"/>
      <c r="D66" s="47" t="s">
        <v>52</v>
      </c>
      <c r="E66" s="2">
        <f t="shared" si="19"/>
        <v>12633.5</v>
      </c>
      <c r="F66" s="2">
        <f t="shared" si="20"/>
        <v>72850.399999999994</v>
      </c>
      <c r="G66" s="2">
        <f t="shared" si="21"/>
        <v>12520.599999999999</v>
      </c>
      <c r="H66" s="2">
        <f t="shared" si="21"/>
        <v>13030</v>
      </c>
      <c r="I66" s="2">
        <f t="shared" si="21"/>
        <v>15488.6</v>
      </c>
      <c r="J66" s="2">
        <f t="shared" si="21"/>
        <v>15780.6</v>
      </c>
      <c r="K66" s="2">
        <f t="shared" si="21"/>
        <v>16030.6</v>
      </c>
      <c r="L66" s="100"/>
      <c r="M66" s="114"/>
    </row>
    <row r="67" spans="1:13" ht="60.75" customHeight="1" x14ac:dyDescent="0.2">
      <c r="A67" s="113"/>
      <c r="B67" s="114"/>
      <c r="C67" s="100"/>
      <c r="D67" s="47" t="s">
        <v>73</v>
      </c>
      <c r="E67" s="2">
        <f>E70</f>
        <v>0</v>
      </c>
      <c r="F67" s="2">
        <f t="shared" ref="F67:K67" si="22">F70</f>
        <v>0</v>
      </c>
      <c r="G67" s="2">
        <f t="shared" si="22"/>
        <v>0</v>
      </c>
      <c r="H67" s="2">
        <f t="shared" si="22"/>
        <v>0</v>
      </c>
      <c r="I67" s="2">
        <f t="shared" si="22"/>
        <v>0</v>
      </c>
      <c r="J67" s="2">
        <f t="shared" si="22"/>
        <v>0</v>
      </c>
      <c r="K67" s="2">
        <f t="shared" si="22"/>
        <v>0</v>
      </c>
      <c r="L67" s="100"/>
      <c r="M67" s="114"/>
    </row>
    <row r="68" spans="1:13" ht="13.15" customHeight="1" x14ac:dyDescent="0.2">
      <c r="A68" s="113" t="s">
        <v>48</v>
      </c>
      <c r="B68" s="114" t="s">
        <v>71</v>
      </c>
      <c r="C68" s="100" t="s">
        <v>122</v>
      </c>
      <c r="D68" s="47" t="s">
        <v>72</v>
      </c>
      <c r="E68" s="2">
        <f>SUM(E69:E70)</f>
        <v>0</v>
      </c>
      <c r="F68" s="2">
        <f t="shared" ref="F68:F72" si="23">SUM(G68:K68)</f>
        <v>0</v>
      </c>
      <c r="G68" s="2">
        <f>SUM(G69:G70)</f>
        <v>0</v>
      </c>
      <c r="H68" s="2">
        <f t="shared" ref="H68:K68" si="24">SUM(H69:H70)</f>
        <v>0</v>
      </c>
      <c r="I68" s="2">
        <f t="shared" si="24"/>
        <v>0</v>
      </c>
      <c r="J68" s="2">
        <f t="shared" si="24"/>
        <v>0</v>
      </c>
      <c r="K68" s="2">
        <f t="shared" si="24"/>
        <v>0</v>
      </c>
      <c r="L68" s="100" t="s">
        <v>135</v>
      </c>
      <c r="M68" s="100"/>
    </row>
    <row r="69" spans="1:13" ht="22.5" x14ac:dyDescent="0.2">
      <c r="A69" s="113"/>
      <c r="B69" s="114"/>
      <c r="C69" s="100"/>
      <c r="D69" s="47" t="s">
        <v>52</v>
      </c>
      <c r="E69" s="2">
        <v>0</v>
      </c>
      <c r="F69" s="2">
        <f t="shared" si="23"/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100"/>
      <c r="M69" s="100"/>
    </row>
    <row r="70" spans="1:13" ht="22.5" x14ac:dyDescent="0.2">
      <c r="A70" s="113"/>
      <c r="B70" s="114"/>
      <c r="C70" s="100"/>
      <c r="D70" s="47" t="s">
        <v>73</v>
      </c>
      <c r="E70" s="2">
        <v>0</v>
      </c>
      <c r="F70" s="2">
        <f t="shared" si="23"/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100"/>
      <c r="M70" s="100"/>
    </row>
    <row r="71" spans="1:13" ht="40.15" customHeight="1" x14ac:dyDescent="0.2">
      <c r="A71" s="113" t="s">
        <v>54</v>
      </c>
      <c r="B71" s="114" t="s">
        <v>74</v>
      </c>
      <c r="C71" s="100" t="s">
        <v>122</v>
      </c>
      <c r="D71" s="47" t="s">
        <v>72</v>
      </c>
      <c r="E71" s="2">
        <f>SUM(E72)</f>
        <v>5065.5</v>
      </c>
      <c r="F71" s="2">
        <f t="shared" si="23"/>
        <v>22266.3</v>
      </c>
      <c r="G71" s="2">
        <f>SUM(G72)</f>
        <v>4303.3</v>
      </c>
      <c r="H71" s="2">
        <f t="shared" ref="H71:K71" si="25">SUM(H72)</f>
        <v>3850</v>
      </c>
      <c r="I71" s="2">
        <f t="shared" si="25"/>
        <v>3763</v>
      </c>
      <c r="J71" s="2">
        <f t="shared" si="25"/>
        <v>5050</v>
      </c>
      <c r="K71" s="2">
        <f t="shared" si="25"/>
        <v>5300</v>
      </c>
      <c r="L71" s="100" t="s">
        <v>136</v>
      </c>
      <c r="M71" s="100"/>
    </row>
    <row r="72" spans="1:13" ht="22.5" x14ac:dyDescent="0.2">
      <c r="A72" s="113"/>
      <c r="B72" s="114"/>
      <c r="C72" s="100"/>
      <c r="D72" s="47" t="s">
        <v>52</v>
      </c>
      <c r="E72" s="2">
        <v>5065.5</v>
      </c>
      <c r="F72" s="2">
        <f t="shared" si="23"/>
        <v>22266.3</v>
      </c>
      <c r="G72" s="2">
        <f>5264-25-415.7-520</f>
        <v>4303.3</v>
      </c>
      <c r="H72" s="2">
        <f>4700-150-700</f>
        <v>3850</v>
      </c>
      <c r="I72" s="2">
        <f>4807-544-500</f>
        <v>3763</v>
      </c>
      <c r="J72" s="2">
        <v>5050</v>
      </c>
      <c r="K72" s="2">
        <v>5300</v>
      </c>
      <c r="L72" s="100"/>
      <c r="M72" s="100"/>
    </row>
    <row r="73" spans="1:13" ht="57.6" customHeight="1" x14ac:dyDescent="0.2">
      <c r="A73" s="113" t="s">
        <v>75</v>
      </c>
      <c r="B73" s="114" t="s">
        <v>76</v>
      </c>
      <c r="C73" s="100" t="s">
        <v>122</v>
      </c>
      <c r="D73" s="47" t="s">
        <v>72</v>
      </c>
      <c r="E73" s="2">
        <f>SUM(E74)</f>
        <v>0</v>
      </c>
      <c r="F73" s="2">
        <f t="shared" ref="F73:K77" si="26">SUM(F74)</f>
        <v>0</v>
      </c>
      <c r="G73" s="2">
        <f t="shared" si="26"/>
        <v>0</v>
      </c>
      <c r="H73" s="2">
        <f t="shared" si="26"/>
        <v>0</v>
      </c>
      <c r="I73" s="2">
        <f t="shared" si="26"/>
        <v>0</v>
      </c>
      <c r="J73" s="2">
        <f t="shared" si="26"/>
        <v>0</v>
      </c>
      <c r="K73" s="2">
        <f t="shared" si="26"/>
        <v>0</v>
      </c>
      <c r="L73" s="100" t="s">
        <v>136</v>
      </c>
      <c r="M73" s="100"/>
    </row>
    <row r="74" spans="1:13" ht="44.45" customHeight="1" x14ac:dyDescent="0.2">
      <c r="A74" s="113"/>
      <c r="B74" s="114"/>
      <c r="C74" s="100"/>
      <c r="D74" s="47" t="s">
        <v>52</v>
      </c>
      <c r="E74" s="2">
        <v>0</v>
      </c>
      <c r="F74" s="2">
        <f t="shared" ref="F74:F78" si="27">SUM(G74:K74)</f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100"/>
      <c r="M74" s="100"/>
    </row>
    <row r="75" spans="1:13" ht="31.15" customHeight="1" x14ac:dyDescent="0.2">
      <c r="A75" s="113" t="s">
        <v>77</v>
      </c>
      <c r="B75" s="114" t="s">
        <v>78</v>
      </c>
      <c r="C75" s="100" t="s">
        <v>122</v>
      </c>
      <c r="D75" s="47" t="s">
        <v>72</v>
      </c>
      <c r="E75" s="2">
        <f>SUM(E76)</f>
        <v>7568</v>
      </c>
      <c r="F75" s="2">
        <f t="shared" si="26"/>
        <v>50584.1</v>
      </c>
      <c r="G75" s="2">
        <f t="shared" ref="G75:K77" si="28">SUM(G76)</f>
        <v>8217.2999999999993</v>
      </c>
      <c r="H75" s="2">
        <f t="shared" si="28"/>
        <v>9180</v>
      </c>
      <c r="I75" s="2">
        <f t="shared" si="28"/>
        <v>11725.6</v>
      </c>
      <c r="J75" s="2">
        <f t="shared" si="28"/>
        <v>10730.6</v>
      </c>
      <c r="K75" s="2">
        <f t="shared" si="28"/>
        <v>10730.6</v>
      </c>
      <c r="L75" s="100" t="s">
        <v>136</v>
      </c>
      <c r="M75" s="100"/>
    </row>
    <row r="76" spans="1:13" ht="33" customHeight="1" x14ac:dyDescent="0.2">
      <c r="A76" s="113"/>
      <c r="B76" s="114"/>
      <c r="C76" s="100"/>
      <c r="D76" s="47" t="s">
        <v>52</v>
      </c>
      <c r="E76" s="2">
        <v>7568</v>
      </c>
      <c r="F76" s="2">
        <f>SUM(G76:K76)</f>
        <v>50584.1</v>
      </c>
      <c r="G76" s="2">
        <f>7972.3+25-300+520</f>
        <v>8217.2999999999993</v>
      </c>
      <c r="H76" s="2">
        <f>8130+150+200+700</f>
        <v>9180</v>
      </c>
      <c r="I76" s="2">
        <f>10730.6+495+500</f>
        <v>11725.6</v>
      </c>
      <c r="J76" s="2">
        <v>10730.6</v>
      </c>
      <c r="K76" s="2">
        <v>10730.6</v>
      </c>
      <c r="L76" s="100"/>
      <c r="M76" s="100"/>
    </row>
    <row r="77" spans="1:13" ht="31.15" customHeight="1" x14ac:dyDescent="0.2">
      <c r="A77" s="113" t="s">
        <v>79</v>
      </c>
      <c r="B77" s="114" t="s">
        <v>80</v>
      </c>
      <c r="C77" s="100" t="s">
        <v>122</v>
      </c>
      <c r="D77" s="47" t="s">
        <v>72</v>
      </c>
      <c r="E77" s="2">
        <f>SUM(E78)</f>
        <v>0</v>
      </c>
      <c r="F77" s="2">
        <f t="shared" si="26"/>
        <v>0</v>
      </c>
      <c r="G77" s="2">
        <f t="shared" si="28"/>
        <v>0</v>
      </c>
      <c r="H77" s="2">
        <f t="shared" si="28"/>
        <v>0</v>
      </c>
      <c r="I77" s="2">
        <f t="shared" si="28"/>
        <v>0</v>
      </c>
      <c r="J77" s="2">
        <f t="shared" si="28"/>
        <v>0</v>
      </c>
      <c r="K77" s="2">
        <f t="shared" si="28"/>
        <v>0</v>
      </c>
      <c r="L77" s="100" t="s">
        <v>137</v>
      </c>
      <c r="M77" s="100"/>
    </row>
    <row r="78" spans="1:13" ht="57" customHeight="1" x14ac:dyDescent="0.2">
      <c r="A78" s="113"/>
      <c r="B78" s="114"/>
      <c r="C78" s="100"/>
      <c r="D78" s="47" t="s">
        <v>52</v>
      </c>
      <c r="E78" s="2">
        <v>0</v>
      </c>
      <c r="F78" s="2">
        <f t="shared" si="27"/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100"/>
      <c r="M78" s="100"/>
    </row>
    <row r="79" spans="1:13" ht="78.75" customHeight="1" x14ac:dyDescent="0.2">
      <c r="A79" s="113" t="s">
        <v>126</v>
      </c>
      <c r="B79" s="114" t="s">
        <v>138</v>
      </c>
      <c r="C79" s="100" t="s">
        <v>122</v>
      </c>
      <c r="D79" s="47" t="s">
        <v>72</v>
      </c>
      <c r="E79" s="2">
        <f>E80</f>
        <v>935</v>
      </c>
      <c r="F79" s="2">
        <f t="shared" ref="F79:K79" si="29">F80</f>
        <v>3244.8</v>
      </c>
      <c r="G79" s="2">
        <f t="shared" si="29"/>
        <v>516.4</v>
      </c>
      <c r="H79" s="2">
        <f t="shared" si="29"/>
        <v>520</v>
      </c>
      <c r="I79" s="2">
        <f t="shared" si="29"/>
        <v>1138.4000000000001</v>
      </c>
      <c r="J79" s="2">
        <f t="shared" si="29"/>
        <v>535</v>
      </c>
      <c r="K79" s="2">
        <f t="shared" si="29"/>
        <v>535</v>
      </c>
      <c r="L79" s="100"/>
      <c r="M79" s="114" t="s">
        <v>139</v>
      </c>
    </row>
    <row r="80" spans="1:13" ht="91.9" customHeight="1" x14ac:dyDescent="0.2">
      <c r="A80" s="113"/>
      <c r="B80" s="114"/>
      <c r="C80" s="100"/>
      <c r="D80" s="47" t="s">
        <v>52</v>
      </c>
      <c r="E80" s="2">
        <f>E82</f>
        <v>935</v>
      </c>
      <c r="F80" s="2">
        <f t="shared" ref="F80:K80" si="30">F82</f>
        <v>3244.8</v>
      </c>
      <c r="G80" s="2">
        <f t="shared" si="30"/>
        <v>516.4</v>
      </c>
      <c r="H80" s="2">
        <f t="shared" si="30"/>
        <v>520</v>
      </c>
      <c r="I80" s="2">
        <f t="shared" si="30"/>
        <v>1138.4000000000001</v>
      </c>
      <c r="J80" s="2">
        <f t="shared" si="30"/>
        <v>535</v>
      </c>
      <c r="K80" s="2">
        <f t="shared" si="30"/>
        <v>535</v>
      </c>
      <c r="L80" s="100"/>
      <c r="M80" s="114"/>
    </row>
    <row r="81" spans="1:13" ht="93.75" customHeight="1" x14ac:dyDescent="0.2">
      <c r="A81" s="113" t="s">
        <v>56</v>
      </c>
      <c r="B81" s="114" t="s">
        <v>81</v>
      </c>
      <c r="C81" s="100" t="s">
        <v>122</v>
      </c>
      <c r="D81" s="47" t="s">
        <v>72</v>
      </c>
      <c r="E81" s="2">
        <f>SUM(E82)</f>
        <v>935</v>
      </c>
      <c r="F81" s="2">
        <f t="shared" ref="F81:K81" si="31">SUM(F82)</f>
        <v>3244.8</v>
      </c>
      <c r="G81" s="2">
        <f t="shared" si="31"/>
        <v>516.4</v>
      </c>
      <c r="H81" s="2">
        <f t="shared" si="31"/>
        <v>520</v>
      </c>
      <c r="I81" s="2">
        <f t="shared" si="31"/>
        <v>1138.4000000000001</v>
      </c>
      <c r="J81" s="2">
        <f t="shared" si="31"/>
        <v>535</v>
      </c>
      <c r="K81" s="2">
        <f t="shared" si="31"/>
        <v>535</v>
      </c>
      <c r="L81" s="100" t="s">
        <v>140</v>
      </c>
      <c r="M81" s="100"/>
    </row>
    <row r="82" spans="1:13" ht="65.45" customHeight="1" x14ac:dyDescent="0.2">
      <c r="A82" s="113"/>
      <c r="B82" s="114"/>
      <c r="C82" s="100"/>
      <c r="D82" s="47" t="s">
        <v>52</v>
      </c>
      <c r="E82" s="2">
        <v>935</v>
      </c>
      <c r="F82" s="2">
        <f>SUM(G82:K82)</f>
        <v>3244.8</v>
      </c>
      <c r="G82" s="2">
        <f>556.4-40</f>
        <v>516.4</v>
      </c>
      <c r="H82" s="2">
        <v>520</v>
      </c>
      <c r="I82" s="2">
        <f>681.4+457</f>
        <v>1138.4000000000001</v>
      </c>
      <c r="J82" s="2">
        <v>535</v>
      </c>
      <c r="K82" s="2">
        <v>535</v>
      </c>
      <c r="L82" s="100"/>
      <c r="M82" s="100"/>
    </row>
    <row r="83" spans="1:13" ht="142.15" customHeight="1" x14ac:dyDescent="0.2">
      <c r="A83" s="113" t="s">
        <v>129</v>
      </c>
      <c r="B83" s="114" t="s">
        <v>141</v>
      </c>
      <c r="C83" s="100" t="s">
        <v>122</v>
      </c>
      <c r="D83" s="47" t="s">
        <v>72</v>
      </c>
      <c r="E83" s="2">
        <f>E84</f>
        <v>5024.5</v>
      </c>
      <c r="F83" s="2">
        <f t="shared" ref="F83:K83" si="32">F84</f>
        <v>29762.3</v>
      </c>
      <c r="G83" s="2">
        <f t="shared" si="32"/>
        <v>4707.2999999999993</v>
      </c>
      <c r="H83" s="2">
        <f t="shared" si="32"/>
        <v>5718</v>
      </c>
      <c r="I83" s="2">
        <f t="shared" si="32"/>
        <v>5937</v>
      </c>
      <c r="J83" s="2">
        <f t="shared" si="32"/>
        <v>6700</v>
      </c>
      <c r="K83" s="2">
        <f t="shared" si="32"/>
        <v>6700</v>
      </c>
      <c r="L83" s="100"/>
      <c r="M83" s="114" t="s">
        <v>142</v>
      </c>
    </row>
    <row r="84" spans="1:13" ht="297.60000000000002" customHeight="1" x14ac:dyDescent="0.2">
      <c r="A84" s="113"/>
      <c r="B84" s="114"/>
      <c r="C84" s="100"/>
      <c r="D84" s="47" t="s">
        <v>52</v>
      </c>
      <c r="E84" s="2">
        <f>E86+E88+E90</f>
        <v>5024.5</v>
      </c>
      <c r="F84" s="2">
        <f>SUM(G84:K84)</f>
        <v>29762.3</v>
      </c>
      <c r="G84" s="2">
        <f t="shared" ref="G84:K84" si="33">G86+G88+G90</f>
        <v>4707.2999999999993</v>
      </c>
      <c r="H84" s="2">
        <f t="shared" si="33"/>
        <v>5718</v>
      </c>
      <c r="I84" s="2">
        <f t="shared" si="33"/>
        <v>5937</v>
      </c>
      <c r="J84" s="2">
        <f t="shared" si="33"/>
        <v>6700</v>
      </c>
      <c r="K84" s="2">
        <f t="shared" si="33"/>
        <v>6700</v>
      </c>
      <c r="L84" s="100"/>
      <c r="M84" s="114"/>
    </row>
    <row r="85" spans="1:13" ht="28.9" customHeight="1" x14ac:dyDescent="0.2">
      <c r="A85" s="113" t="s">
        <v>67</v>
      </c>
      <c r="B85" s="114" t="s">
        <v>82</v>
      </c>
      <c r="C85" s="100" t="s">
        <v>122</v>
      </c>
      <c r="D85" s="47" t="s">
        <v>72</v>
      </c>
      <c r="E85" s="2">
        <f>E86</f>
        <v>996.5</v>
      </c>
      <c r="F85" s="2">
        <f t="shared" ref="F85:K85" si="34">F86</f>
        <v>9946.1</v>
      </c>
      <c r="G85" s="2">
        <f t="shared" si="34"/>
        <v>1406.1</v>
      </c>
      <c r="H85" s="2">
        <f t="shared" si="34"/>
        <v>2214</v>
      </c>
      <c r="I85" s="2">
        <f t="shared" si="34"/>
        <v>1926</v>
      </c>
      <c r="J85" s="2">
        <f t="shared" si="34"/>
        <v>2200</v>
      </c>
      <c r="K85" s="2">
        <f t="shared" si="34"/>
        <v>2200</v>
      </c>
      <c r="L85" s="100" t="s">
        <v>136</v>
      </c>
      <c r="M85" s="100"/>
    </row>
    <row r="86" spans="1:13" ht="37.9" customHeight="1" x14ac:dyDescent="0.2">
      <c r="A86" s="113"/>
      <c r="B86" s="114"/>
      <c r="C86" s="100"/>
      <c r="D86" s="47" t="s">
        <v>52</v>
      </c>
      <c r="E86" s="2">
        <v>996.5</v>
      </c>
      <c r="F86" s="2">
        <f>SUM(G85:K85)</f>
        <v>9946.1</v>
      </c>
      <c r="G86" s="2">
        <f>1096.1+50+260</f>
        <v>1406.1</v>
      </c>
      <c r="H86" s="2">
        <f>1500+45+29+40+600</f>
        <v>2214</v>
      </c>
      <c r="I86" s="2">
        <f>1877+49</f>
        <v>1926</v>
      </c>
      <c r="J86" s="2">
        <v>2200</v>
      </c>
      <c r="K86" s="2">
        <v>2200</v>
      </c>
      <c r="L86" s="100"/>
      <c r="M86" s="100"/>
    </row>
    <row r="87" spans="1:13" ht="37.15" customHeight="1" x14ac:dyDescent="0.2">
      <c r="A87" s="113" t="s">
        <v>69</v>
      </c>
      <c r="B87" s="114" t="s">
        <v>83</v>
      </c>
      <c r="C87" s="100" t="s">
        <v>122</v>
      </c>
      <c r="D87" s="47" t="s">
        <v>72</v>
      </c>
      <c r="E87" s="2">
        <f>SUM(E88)</f>
        <v>0</v>
      </c>
      <c r="F87" s="2">
        <f t="shared" ref="F87:K91" si="35">SUM(F88)</f>
        <v>0</v>
      </c>
      <c r="G87" s="2">
        <f t="shared" si="35"/>
        <v>0</v>
      </c>
      <c r="H87" s="2">
        <f t="shared" si="35"/>
        <v>0</v>
      </c>
      <c r="I87" s="2">
        <f t="shared" si="35"/>
        <v>0</v>
      </c>
      <c r="J87" s="2">
        <f t="shared" si="35"/>
        <v>0</v>
      </c>
      <c r="K87" s="2">
        <f t="shared" si="35"/>
        <v>0</v>
      </c>
      <c r="L87" s="100" t="s">
        <v>136</v>
      </c>
      <c r="M87" s="100"/>
    </row>
    <row r="88" spans="1:13" ht="46.5" customHeight="1" x14ac:dyDescent="0.2">
      <c r="A88" s="113"/>
      <c r="B88" s="114"/>
      <c r="C88" s="100"/>
      <c r="D88" s="47" t="s">
        <v>52</v>
      </c>
      <c r="E88" s="2">
        <v>0</v>
      </c>
      <c r="F88" s="2">
        <f>SUM(G88:K88)</f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100"/>
      <c r="M88" s="100"/>
    </row>
    <row r="89" spans="1:13" ht="46.15" customHeight="1" x14ac:dyDescent="0.2">
      <c r="A89" s="113" t="s">
        <v>84</v>
      </c>
      <c r="B89" s="114" t="s">
        <v>85</v>
      </c>
      <c r="C89" s="100" t="s">
        <v>122</v>
      </c>
      <c r="D89" s="47" t="s">
        <v>72</v>
      </c>
      <c r="E89" s="2">
        <f>SUM(E90)</f>
        <v>4028</v>
      </c>
      <c r="F89" s="2">
        <f t="shared" si="35"/>
        <v>19816.2</v>
      </c>
      <c r="G89" s="2">
        <f t="shared" si="35"/>
        <v>3301.2</v>
      </c>
      <c r="H89" s="2">
        <f t="shared" si="35"/>
        <v>3504</v>
      </c>
      <c r="I89" s="2">
        <f t="shared" si="35"/>
        <v>4011</v>
      </c>
      <c r="J89" s="2">
        <f t="shared" si="35"/>
        <v>4500</v>
      </c>
      <c r="K89" s="2">
        <f t="shared" si="35"/>
        <v>4500</v>
      </c>
      <c r="L89" s="100" t="s">
        <v>136</v>
      </c>
      <c r="M89" s="100"/>
    </row>
    <row r="90" spans="1:13" ht="22.5" x14ac:dyDescent="0.2">
      <c r="A90" s="113"/>
      <c r="B90" s="114"/>
      <c r="C90" s="100"/>
      <c r="D90" s="47" t="s">
        <v>52</v>
      </c>
      <c r="E90" s="2">
        <v>4028</v>
      </c>
      <c r="F90" s="2">
        <f>SUM(G90:K90)</f>
        <v>19816.2</v>
      </c>
      <c r="G90" s="2">
        <f>3561.2-260</f>
        <v>3301.2</v>
      </c>
      <c r="H90" s="2">
        <f>4133-29-600</f>
        <v>3504</v>
      </c>
      <c r="I90" s="2">
        <f>3961+50</f>
        <v>4011</v>
      </c>
      <c r="J90" s="2">
        <v>4500</v>
      </c>
      <c r="K90" s="2">
        <v>4500</v>
      </c>
      <c r="L90" s="100"/>
      <c r="M90" s="100"/>
    </row>
    <row r="91" spans="1:13" ht="27" customHeight="1" x14ac:dyDescent="0.2">
      <c r="A91" s="113" t="s">
        <v>143</v>
      </c>
      <c r="B91" s="114" t="s">
        <v>144</v>
      </c>
      <c r="C91" s="100" t="s">
        <v>122</v>
      </c>
      <c r="D91" s="47" t="s">
        <v>72</v>
      </c>
      <c r="E91" s="2">
        <f>SUM(E92)</f>
        <v>0</v>
      </c>
      <c r="F91" s="2">
        <f t="shared" si="35"/>
        <v>0</v>
      </c>
      <c r="G91" s="2">
        <f t="shared" si="35"/>
        <v>0</v>
      </c>
      <c r="H91" s="2">
        <f t="shared" si="35"/>
        <v>0</v>
      </c>
      <c r="I91" s="2">
        <f t="shared" si="35"/>
        <v>0</v>
      </c>
      <c r="J91" s="2">
        <f t="shared" si="35"/>
        <v>0</v>
      </c>
      <c r="K91" s="2">
        <f t="shared" si="35"/>
        <v>0</v>
      </c>
      <c r="L91" s="100"/>
      <c r="M91" s="114" t="s">
        <v>145</v>
      </c>
    </row>
    <row r="92" spans="1:13" ht="63.6" customHeight="1" x14ac:dyDescent="0.2">
      <c r="A92" s="113"/>
      <c r="B92" s="114"/>
      <c r="C92" s="100"/>
      <c r="D92" s="47" t="s">
        <v>52</v>
      </c>
      <c r="E92" s="2">
        <f>E93</f>
        <v>0</v>
      </c>
      <c r="F92" s="2">
        <f t="shared" ref="F92:K92" si="36">F93</f>
        <v>0</v>
      </c>
      <c r="G92" s="2">
        <f t="shared" si="36"/>
        <v>0</v>
      </c>
      <c r="H92" s="2">
        <f t="shared" si="36"/>
        <v>0</v>
      </c>
      <c r="I92" s="2">
        <f t="shared" si="36"/>
        <v>0</v>
      </c>
      <c r="J92" s="2">
        <f t="shared" si="36"/>
        <v>0</v>
      </c>
      <c r="K92" s="2">
        <f t="shared" si="36"/>
        <v>0</v>
      </c>
      <c r="L92" s="100"/>
      <c r="M92" s="114"/>
    </row>
    <row r="93" spans="1:13" ht="38.450000000000003" customHeight="1" x14ac:dyDescent="0.2">
      <c r="A93" s="113" t="s">
        <v>86</v>
      </c>
      <c r="B93" s="114" t="s">
        <v>87</v>
      </c>
      <c r="C93" s="100" t="s">
        <v>122</v>
      </c>
      <c r="D93" s="47" t="s">
        <v>72</v>
      </c>
      <c r="E93" s="2">
        <f>SUM(E94)</f>
        <v>0</v>
      </c>
      <c r="F93" s="2">
        <f t="shared" ref="F93:K93" si="37">SUM(F94)</f>
        <v>0</v>
      </c>
      <c r="G93" s="2">
        <f t="shared" si="37"/>
        <v>0</v>
      </c>
      <c r="H93" s="2">
        <f t="shared" si="37"/>
        <v>0</v>
      </c>
      <c r="I93" s="2">
        <f t="shared" si="37"/>
        <v>0</v>
      </c>
      <c r="J93" s="2">
        <f t="shared" si="37"/>
        <v>0</v>
      </c>
      <c r="K93" s="2">
        <f t="shared" si="37"/>
        <v>0</v>
      </c>
      <c r="L93" s="100" t="s">
        <v>146</v>
      </c>
      <c r="M93" s="100"/>
    </row>
    <row r="94" spans="1:13" ht="22.5" x14ac:dyDescent="0.2">
      <c r="A94" s="113"/>
      <c r="B94" s="114"/>
      <c r="C94" s="100"/>
      <c r="D94" s="47" t="s">
        <v>52</v>
      </c>
      <c r="E94" s="2">
        <v>0</v>
      </c>
      <c r="F94" s="2">
        <f>SUM(G94:K94)</f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100"/>
      <c r="M94" s="100"/>
    </row>
    <row r="95" spans="1:13" ht="45" customHeight="1" x14ac:dyDescent="0.2">
      <c r="A95" s="113" t="s">
        <v>147</v>
      </c>
      <c r="B95" s="114" t="s">
        <v>148</v>
      </c>
      <c r="C95" s="100" t="s">
        <v>122</v>
      </c>
      <c r="D95" s="47" t="s">
        <v>72</v>
      </c>
      <c r="E95" s="2">
        <f>SUM(E96:E97)</f>
        <v>0</v>
      </c>
      <c r="F95" s="2">
        <f t="shared" ref="F95:K95" si="38">SUM(F96:F97)</f>
        <v>1243</v>
      </c>
      <c r="G95" s="2">
        <f t="shared" si="38"/>
        <v>1243</v>
      </c>
      <c r="H95" s="2">
        <f t="shared" si="38"/>
        <v>0</v>
      </c>
      <c r="I95" s="2">
        <f t="shared" si="38"/>
        <v>0</v>
      </c>
      <c r="J95" s="2">
        <f t="shared" si="38"/>
        <v>0</v>
      </c>
      <c r="K95" s="2">
        <f t="shared" si="38"/>
        <v>0</v>
      </c>
      <c r="L95" s="100"/>
      <c r="M95" s="114" t="s">
        <v>149</v>
      </c>
    </row>
    <row r="96" spans="1:13" ht="50.45" customHeight="1" x14ac:dyDescent="0.2">
      <c r="A96" s="113"/>
      <c r="B96" s="114"/>
      <c r="C96" s="100"/>
      <c r="D96" s="47" t="s">
        <v>52</v>
      </c>
      <c r="E96" s="2">
        <f t="shared" ref="E96:E97" si="39">E99</f>
        <v>0</v>
      </c>
      <c r="F96" s="2">
        <f t="shared" ref="F96:F97" si="40">F99</f>
        <v>1000</v>
      </c>
      <c r="G96" s="2">
        <f t="shared" ref="G96:K97" si="41">G99</f>
        <v>1000</v>
      </c>
      <c r="H96" s="2">
        <f t="shared" si="41"/>
        <v>0</v>
      </c>
      <c r="I96" s="2">
        <f t="shared" si="41"/>
        <v>0</v>
      </c>
      <c r="J96" s="2">
        <f t="shared" si="41"/>
        <v>0</v>
      </c>
      <c r="K96" s="2">
        <f t="shared" si="41"/>
        <v>0</v>
      </c>
      <c r="L96" s="100"/>
      <c r="M96" s="114"/>
    </row>
    <row r="97" spans="1:13" ht="110.25" customHeight="1" x14ac:dyDescent="0.2">
      <c r="A97" s="113"/>
      <c r="B97" s="114"/>
      <c r="C97" s="100"/>
      <c r="D97" s="47" t="s">
        <v>19</v>
      </c>
      <c r="E97" s="2">
        <f t="shared" si="39"/>
        <v>0</v>
      </c>
      <c r="F97" s="2">
        <f t="shared" si="40"/>
        <v>243</v>
      </c>
      <c r="G97" s="2">
        <f t="shared" si="41"/>
        <v>243</v>
      </c>
      <c r="H97" s="2">
        <f t="shared" si="41"/>
        <v>0</v>
      </c>
      <c r="I97" s="2">
        <f t="shared" si="41"/>
        <v>0</v>
      </c>
      <c r="J97" s="2">
        <f t="shared" si="41"/>
        <v>0</v>
      </c>
      <c r="K97" s="2">
        <f t="shared" si="41"/>
        <v>0</v>
      </c>
      <c r="L97" s="100"/>
      <c r="M97" s="114"/>
    </row>
    <row r="98" spans="1:13" ht="38.450000000000003" customHeight="1" x14ac:dyDescent="0.2">
      <c r="A98" s="113" t="s">
        <v>88</v>
      </c>
      <c r="B98" s="114" t="s">
        <v>150</v>
      </c>
      <c r="C98" s="100" t="s">
        <v>122</v>
      </c>
      <c r="D98" s="47" t="s">
        <v>72</v>
      </c>
      <c r="E98" s="2">
        <f>SUM(E99:E100)</f>
        <v>0</v>
      </c>
      <c r="F98" s="2">
        <f t="shared" ref="F98:F107" si="42">SUM(G98:K98)</f>
        <v>1243</v>
      </c>
      <c r="G98" s="2">
        <f>SUM(G99:G100)</f>
        <v>1243</v>
      </c>
      <c r="H98" s="2">
        <f t="shared" ref="H98:K98" si="43">SUM(H99:H100)</f>
        <v>0</v>
      </c>
      <c r="I98" s="2">
        <f t="shared" si="43"/>
        <v>0</v>
      </c>
      <c r="J98" s="2">
        <f t="shared" si="43"/>
        <v>0</v>
      </c>
      <c r="K98" s="2">
        <f t="shared" si="43"/>
        <v>0</v>
      </c>
      <c r="L98" s="100" t="s">
        <v>137</v>
      </c>
      <c r="M98" s="114"/>
    </row>
    <row r="99" spans="1:13" ht="22.5" x14ac:dyDescent="0.2">
      <c r="A99" s="113"/>
      <c r="B99" s="114"/>
      <c r="C99" s="100"/>
      <c r="D99" s="47" t="s">
        <v>52</v>
      </c>
      <c r="E99" s="2">
        <v>0</v>
      </c>
      <c r="F99" s="2">
        <f t="shared" si="42"/>
        <v>1000</v>
      </c>
      <c r="G99" s="2">
        <v>1000</v>
      </c>
      <c r="H99" s="2">
        <v>0</v>
      </c>
      <c r="I99" s="2">
        <v>0</v>
      </c>
      <c r="J99" s="2">
        <v>0</v>
      </c>
      <c r="K99" s="2">
        <v>0</v>
      </c>
      <c r="L99" s="100"/>
      <c r="M99" s="114"/>
    </row>
    <row r="100" spans="1:13" ht="36" customHeight="1" x14ac:dyDescent="0.2">
      <c r="A100" s="113"/>
      <c r="B100" s="114"/>
      <c r="C100" s="100"/>
      <c r="D100" s="47" t="s">
        <v>19</v>
      </c>
      <c r="E100" s="2">
        <v>0</v>
      </c>
      <c r="F100" s="2">
        <f t="shared" si="42"/>
        <v>243</v>
      </c>
      <c r="G100" s="2">
        <v>243</v>
      </c>
      <c r="H100" s="2">
        <v>0</v>
      </c>
      <c r="I100" s="2">
        <v>0</v>
      </c>
      <c r="J100" s="2">
        <v>0</v>
      </c>
      <c r="K100" s="2">
        <v>0</v>
      </c>
      <c r="L100" s="100"/>
      <c r="M100" s="114"/>
    </row>
    <row r="101" spans="1:13" x14ac:dyDescent="0.2">
      <c r="A101" s="113" t="s">
        <v>151</v>
      </c>
      <c r="B101" s="101" t="s">
        <v>152</v>
      </c>
      <c r="C101" s="100" t="s">
        <v>122</v>
      </c>
      <c r="D101" s="47" t="s">
        <v>72</v>
      </c>
      <c r="E101" s="2">
        <f>SUM(E102:E104)</f>
        <v>12316</v>
      </c>
      <c r="F101" s="2">
        <f t="shared" si="42"/>
        <v>54524.129000000001</v>
      </c>
      <c r="G101" s="2">
        <f t="shared" ref="G101:K101" si="44">SUM(G102:G104)</f>
        <v>3508</v>
      </c>
      <c r="H101" s="2">
        <f t="shared" si="44"/>
        <v>13226.432999999999</v>
      </c>
      <c r="I101" s="2">
        <f t="shared" si="44"/>
        <v>21501.585999999999</v>
      </c>
      <c r="J101" s="2">
        <f t="shared" si="44"/>
        <v>10657</v>
      </c>
      <c r="K101" s="2">
        <f t="shared" si="44"/>
        <v>5631.1100000000006</v>
      </c>
      <c r="L101" s="100"/>
      <c r="M101" s="114" t="s">
        <v>161</v>
      </c>
    </row>
    <row r="102" spans="1:13" ht="22.5" x14ac:dyDescent="0.2">
      <c r="A102" s="113"/>
      <c r="B102" s="107"/>
      <c r="C102" s="100"/>
      <c r="D102" s="47" t="s">
        <v>52</v>
      </c>
      <c r="E102" s="2">
        <f>E106+E109+E112+E116+E119+E123+E127</f>
        <v>4237</v>
      </c>
      <c r="F102" s="2">
        <f t="shared" si="42"/>
        <v>6450.5789999999997</v>
      </c>
      <c r="G102" s="2">
        <f t="shared" ref="G102:K102" si="45">G106+G109+G112+G116+G119+G123+G127</f>
        <v>1277</v>
      </c>
      <c r="H102" s="2">
        <f t="shared" si="45"/>
        <v>322.59299999999996</v>
      </c>
      <c r="I102" s="2">
        <f t="shared" si="45"/>
        <v>640.56600000000003</v>
      </c>
      <c r="J102" s="2">
        <f t="shared" si="45"/>
        <v>3827</v>
      </c>
      <c r="K102" s="2">
        <f t="shared" si="45"/>
        <v>383.42</v>
      </c>
      <c r="L102" s="100"/>
      <c r="M102" s="114"/>
    </row>
    <row r="103" spans="1:13" ht="22.5" x14ac:dyDescent="0.2">
      <c r="A103" s="113"/>
      <c r="B103" s="107"/>
      <c r="C103" s="100"/>
      <c r="D103" s="47" t="s">
        <v>19</v>
      </c>
      <c r="E103" s="2">
        <f>E107+E110+E113+E117+E120+E124+E128</f>
        <v>8079</v>
      </c>
      <c r="F103" s="2">
        <f t="shared" si="42"/>
        <v>20204.190000000002</v>
      </c>
      <c r="G103" s="2">
        <f t="shared" ref="G103:K103" si="46">G107+G110+G113+G117+G120+G124+G128</f>
        <v>2231</v>
      </c>
      <c r="H103" s="2">
        <f t="shared" si="46"/>
        <v>3225.9600000000005</v>
      </c>
      <c r="I103" s="2">
        <f t="shared" si="46"/>
        <v>6252.0599999999995</v>
      </c>
      <c r="J103" s="2">
        <f t="shared" si="46"/>
        <v>6830</v>
      </c>
      <c r="K103" s="2">
        <f t="shared" si="46"/>
        <v>1665.17</v>
      </c>
      <c r="L103" s="100"/>
      <c r="M103" s="114"/>
    </row>
    <row r="104" spans="1:13" ht="33.75" x14ac:dyDescent="0.2">
      <c r="A104" s="113"/>
      <c r="B104" s="108"/>
      <c r="C104" s="100"/>
      <c r="D104" s="47" t="s">
        <v>96</v>
      </c>
      <c r="E104" s="2">
        <f>E114+E121+E125</f>
        <v>0</v>
      </c>
      <c r="F104" s="2">
        <f t="shared" si="42"/>
        <v>27869.359999999997</v>
      </c>
      <c r="G104" s="2">
        <f t="shared" ref="G104:K104" si="47">G114+G121+G125</f>
        <v>0</v>
      </c>
      <c r="H104" s="2">
        <f t="shared" si="47"/>
        <v>9677.8799999999992</v>
      </c>
      <c r="I104" s="2">
        <f t="shared" si="47"/>
        <v>14608.96</v>
      </c>
      <c r="J104" s="2">
        <f t="shared" si="47"/>
        <v>0</v>
      </c>
      <c r="K104" s="2">
        <f t="shared" si="47"/>
        <v>3582.52</v>
      </c>
      <c r="L104" s="100"/>
      <c r="M104" s="114"/>
    </row>
    <row r="105" spans="1:13" ht="13.15" customHeight="1" x14ac:dyDescent="0.2">
      <c r="A105" s="113" t="s">
        <v>90</v>
      </c>
      <c r="B105" s="114" t="s">
        <v>91</v>
      </c>
      <c r="C105" s="100" t="s">
        <v>122</v>
      </c>
      <c r="D105" s="47" t="s">
        <v>72</v>
      </c>
      <c r="E105" s="2">
        <f>SUM(E106:E107)</f>
        <v>2825</v>
      </c>
      <c r="F105" s="2">
        <f t="shared" si="42"/>
        <v>5228</v>
      </c>
      <c r="G105" s="2">
        <f>SUM(G106:G107)</f>
        <v>3508</v>
      </c>
      <c r="H105" s="2">
        <f t="shared" ref="H105:K105" si="48">SUM(H106:H107)</f>
        <v>0</v>
      </c>
      <c r="I105" s="2">
        <f t="shared" si="48"/>
        <v>0</v>
      </c>
      <c r="J105" s="2">
        <f t="shared" si="48"/>
        <v>1720</v>
      </c>
      <c r="K105" s="2">
        <f t="shared" si="48"/>
        <v>0</v>
      </c>
      <c r="L105" s="100" t="s">
        <v>137</v>
      </c>
      <c r="M105" s="100"/>
    </row>
    <row r="106" spans="1:13" ht="22.5" x14ac:dyDescent="0.2">
      <c r="A106" s="113"/>
      <c r="B106" s="114"/>
      <c r="C106" s="100"/>
      <c r="D106" s="47" t="s">
        <v>52</v>
      </c>
      <c r="E106" s="2">
        <v>972</v>
      </c>
      <c r="F106" s="2">
        <f t="shared" si="42"/>
        <v>1895</v>
      </c>
      <c r="G106" s="2">
        <v>1277</v>
      </c>
      <c r="H106" s="2">
        <v>0</v>
      </c>
      <c r="I106" s="2">
        <v>0</v>
      </c>
      <c r="J106" s="2">
        <v>618</v>
      </c>
      <c r="K106" s="2">
        <v>0</v>
      </c>
      <c r="L106" s="100"/>
      <c r="M106" s="100"/>
    </row>
    <row r="107" spans="1:13" ht="22.5" x14ac:dyDescent="0.2">
      <c r="A107" s="113"/>
      <c r="B107" s="114"/>
      <c r="C107" s="100"/>
      <c r="D107" s="47" t="s">
        <v>19</v>
      </c>
      <c r="E107" s="2">
        <v>1853</v>
      </c>
      <c r="F107" s="2">
        <f t="shared" si="42"/>
        <v>3333</v>
      </c>
      <c r="G107" s="2">
        <v>2231</v>
      </c>
      <c r="H107" s="2">
        <v>0</v>
      </c>
      <c r="I107" s="2">
        <v>0</v>
      </c>
      <c r="J107" s="2">
        <v>1102</v>
      </c>
      <c r="K107" s="2">
        <v>0</v>
      </c>
      <c r="L107" s="100"/>
      <c r="M107" s="100"/>
    </row>
    <row r="108" spans="1:13" ht="13.15" customHeight="1" x14ac:dyDescent="0.2">
      <c r="A108" s="113" t="s">
        <v>92</v>
      </c>
      <c r="B108" s="114" t="s">
        <v>93</v>
      </c>
      <c r="C108" s="100" t="s">
        <v>122</v>
      </c>
      <c r="D108" s="47" t="s">
        <v>72</v>
      </c>
      <c r="E108" s="2">
        <f>SUM(E109:E110)</f>
        <v>9491</v>
      </c>
      <c r="F108" s="2">
        <f t="shared" ref="F108:K108" si="49">SUM(F109:F110)</f>
        <v>8937</v>
      </c>
      <c r="G108" s="2">
        <f t="shared" si="49"/>
        <v>0</v>
      </c>
      <c r="H108" s="2">
        <f t="shared" si="49"/>
        <v>0</v>
      </c>
      <c r="I108" s="2">
        <f t="shared" si="49"/>
        <v>0</v>
      </c>
      <c r="J108" s="2">
        <f t="shared" si="49"/>
        <v>8937</v>
      </c>
      <c r="K108" s="2">
        <f t="shared" si="49"/>
        <v>0</v>
      </c>
      <c r="L108" s="1"/>
      <c r="M108" s="100"/>
    </row>
    <row r="109" spans="1:13" ht="22.5" x14ac:dyDescent="0.2">
      <c r="A109" s="113"/>
      <c r="B109" s="114"/>
      <c r="C109" s="100"/>
      <c r="D109" s="47" t="s">
        <v>52</v>
      </c>
      <c r="E109" s="2">
        <v>3265</v>
      </c>
      <c r="F109" s="2">
        <f t="shared" ref="F109:F110" si="50">SUM(G109:K109)</f>
        <v>3209</v>
      </c>
      <c r="G109" s="2">
        <v>0</v>
      </c>
      <c r="H109" s="2">
        <v>0</v>
      </c>
      <c r="I109" s="2">
        <v>0</v>
      </c>
      <c r="J109" s="2">
        <v>3209</v>
      </c>
      <c r="K109" s="2">
        <v>0</v>
      </c>
      <c r="L109" s="100" t="s">
        <v>137</v>
      </c>
      <c r="M109" s="100"/>
    </row>
    <row r="110" spans="1:13" ht="22.5" x14ac:dyDescent="0.2">
      <c r="A110" s="113"/>
      <c r="B110" s="114"/>
      <c r="C110" s="100"/>
      <c r="D110" s="47" t="s">
        <v>19</v>
      </c>
      <c r="E110" s="2">
        <v>6226</v>
      </c>
      <c r="F110" s="2">
        <f t="shared" si="50"/>
        <v>5728</v>
      </c>
      <c r="G110" s="2">
        <v>0</v>
      </c>
      <c r="H110" s="2">
        <v>0</v>
      </c>
      <c r="I110" s="2">
        <v>0</v>
      </c>
      <c r="J110" s="2">
        <v>5728</v>
      </c>
      <c r="K110" s="2">
        <v>0</v>
      </c>
      <c r="L110" s="100"/>
      <c r="M110" s="100"/>
    </row>
    <row r="111" spans="1:13" ht="13.15" customHeight="1" x14ac:dyDescent="0.2">
      <c r="A111" s="113" t="s">
        <v>94</v>
      </c>
      <c r="B111" s="114" t="s">
        <v>95</v>
      </c>
      <c r="C111" s="100" t="s">
        <v>122</v>
      </c>
      <c r="D111" s="47" t="s">
        <v>72</v>
      </c>
      <c r="E111" s="2">
        <f>SUM(E113:E114)</f>
        <v>0</v>
      </c>
      <c r="F111" s="2">
        <f>F112+F113+F114</f>
        <v>33192.019</v>
      </c>
      <c r="G111" s="2">
        <f>SUM(G113:G114)</f>
        <v>0</v>
      </c>
      <c r="H111" s="2">
        <f>H112+H113+H114</f>
        <v>13226.432999999999</v>
      </c>
      <c r="I111" s="2">
        <f>I112+I113+I114</f>
        <v>19965.585999999999</v>
      </c>
      <c r="J111" s="2">
        <f t="shared" ref="J111:K111" si="51">SUM(J113:J114)</f>
        <v>0</v>
      </c>
      <c r="K111" s="2">
        <f t="shared" si="51"/>
        <v>0</v>
      </c>
      <c r="L111" s="100" t="s">
        <v>137</v>
      </c>
      <c r="M111" s="100"/>
    </row>
    <row r="112" spans="1:13" ht="26.45" customHeight="1" x14ac:dyDescent="0.2">
      <c r="A112" s="113"/>
      <c r="B112" s="114"/>
      <c r="C112" s="100"/>
      <c r="D112" s="47" t="s">
        <v>52</v>
      </c>
      <c r="E112" s="2">
        <v>0</v>
      </c>
      <c r="F112" s="2">
        <f t="shared" ref="F112:F117" si="52">SUM(G112:K112)</f>
        <v>809.55899999999997</v>
      </c>
      <c r="G112" s="2">
        <v>0</v>
      </c>
      <c r="H112" s="2">
        <f>425.52-102.927</f>
        <v>322.59299999999996</v>
      </c>
      <c r="I112" s="2">
        <v>486.96600000000001</v>
      </c>
      <c r="J112" s="2">
        <v>0</v>
      </c>
      <c r="K112" s="2">
        <v>0</v>
      </c>
      <c r="L112" s="100"/>
      <c r="M112" s="100"/>
    </row>
    <row r="113" spans="1:13" ht="22.5" x14ac:dyDescent="0.2">
      <c r="A113" s="113"/>
      <c r="B113" s="114"/>
      <c r="C113" s="100"/>
      <c r="D113" s="47" t="s">
        <v>19</v>
      </c>
      <c r="E113" s="2">
        <v>0</v>
      </c>
      <c r="F113" s="2">
        <f t="shared" si="52"/>
        <v>8095.6200000000008</v>
      </c>
      <c r="G113" s="2">
        <v>0</v>
      </c>
      <c r="H113" s="2">
        <f>3879.63+375.6-1029.27</f>
        <v>3225.9600000000005</v>
      </c>
      <c r="I113" s="2">
        <v>4869.66</v>
      </c>
      <c r="J113" s="2">
        <v>0</v>
      </c>
      <c r="K113" s="2">
        <v>0</v>
      </c>
      <c r="L113" s="100"/>
      <c r="M113" s="100"/>
    </row>
    <row r="114" spans="1:13" ht="40.5" customHeight="1" x14ac:dyDescent="0.2">
      <c r="A114" s="113"/>
      <c r="B114" s="114"/>
      <c r="C114" s="100"/>
      <c r="D114" s="47" t="s">
        <v>96</v>
      </c>
      <c r="E114" s="2">
        <v>0</v>
      </c>
      <c r="F114" s="2">
        <f t="shared" si="52"/>
        <v>24286.839999999997</v>
      </c>
      <c r="G114" s="2">
        <v>0</v>
      </c>
      <c r="H114" s="2">
        <f>11638.89+1126.8-3087.81</f>
        <v>9677.8799999999992</v>
      </c>
      <c r="I114" s="2">
        <v>14608.96</v>
      </c>
      <c r="J114" s="2">
        <v>0</v>
      </c>
      <c r="K114" s="2">
        <v>0</v>
      </c>
      <c r="L114" s="100"/>
      <c r="M114" s="100"/>
    </row>
    <row r="115" spans="1:13" ht="39" customHeight="1" x14ac:dyDescent="0.2">
      <c r="A115" s="113" t="s">
        <v>97</v>
      </c>
      <c r="B115" s="114" t="s">
        <v>98</v>
      </c>
      <c r="C115" s="100" t="s">
        <v>122</v>
      </c>
      <c r="D115" s="47" t="s">
        <v>72</v>
      </c>
      <c r="E115" s="2">
        <f>SUM(E116:E117)</f>
        <v>0</v>
      </c>
      <c r="F115" s="2">
        <f t="shared" si="52"/>
        <v>0</v>
      </c>
      <c r="G115" s="2">
        <f>SUM(G116:G117)</f>
        <v>0</v>
      </c>
      <c r="H115" s="2">
        <f t="shared" ref="H115:K115" si="53">SUM(H116:H117)</f>
        <v>0</v>
      </c>
      <c r="I115" s="2">
        <f>SUM(I116:I117)</f>
        <v>0</v>
      </c>
      <c r="J115" s="2">
        <f t="shared" si="53"/>
        <v>0</v>
      </c>
      <c r="K115" s="2">
        <f t="shared" si="53"/>
        <v>0</v>
      </c>
      <c r="L115" s="100" t="s">
        <v>137</v>
      </c>
      <c r="M115" s="100"/>
    </row>
    <row r="116" spans="1:13" ht="22.5" x14ac:dyDescent="0.2">
      <c r="A116" s="113"/>
      <c r="B116" s="114"/>
      <c r="C116" s="100"/>
      <c r="D116" s="47" t="s">
        <v>52</v>
      </c>
      <c r="E116" s="2">
        <v>0</v>
      </c>
      <c r="F116" s="2">
        <f t="shared" si="52"/>
        <v>0</v>
      </c>
      <c r="G116" s="2">
        <v>0</v>
      </c>
      <c r="H116" s="2">
        <v>0</v>
      </c>
      <c r="I116" s="2">
        <f>72-72</f>
        <v>0</v>
      </c>
      <c r="J116" s="2">
        <v>0</v>
      </c>
      <c r="K116" s="2">
        <v>0</v>
      </c>
      <c r="L116" s="100"/>
      <c r="M116" s="100"/>
    </row>
    <row r="117" spans="1:13" ht="54" customHeight="1" x14ac:dyDescent="0.2">
      <c r="A117" s="113"/>
      <c r="B117" s="114"/>
      <c r="C117" s="100"/>
      <c r="D117" s="47" t="s">
        <v>19</v>
      </c>
      <c r="E117" s="2">
        <v>0</v>
      </c>
      <c r="F117" s="2">
        <f t="shared" si="52"/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100"/>
      <c r="M117" s="100"/>
    </row>
    <row r="118" spans="1:13" ht="13.15" customHeight="1" x14ac:dyDescent="0.2">
      <c r="A118" s="113" t="s">
        <v>99</v>
      </c>
      <c r="B118" s="114" t="s">
        <v>100</v>
      </c>
      <c r="C118" s="100" t="s">
        <v>122</v>
      </c>
      <c r="D118" s="47" t="s">
        <v>72</v>
      </c>
      <c r="E118" s="2">
        <f>SUM(E120:E121)</f>
        <v>0</v>
      </c>
      <c r="F118" s="2">
        <f>F119+F120+F121</f>
        <v>1536</v>
      </c>
      <c r="G118" s="2">
        <f>SUM(G120:G121)</f>
        <v>0</v>
      </c>
      <c r="H118" s="2">
        <f>H119+H120+H121</f>
        <v>0</v>
      </c>
      <c r="I118" s="2">
        <f>I119+I120+I121</f>
        <v>1536</v>
      </c>
      <c r="J118" s="2">
        <f t="shared" ref="J118:K118" si="54">SUM(J120:J121)</f>
        <v>0</v>
      </c>
      <c r="K118" s="2">
        <f t="shared" si="54"/>
        <v>0</v>
      </c>
      <c r="L118" s="100" t="s">
        <v>137</v>
      </c>
      <c r="M118" s="100"/>
    </row>
    <row r="119" spans="1:13" ht="26.45" customHeight="1" x14ac:dyDescent="0.2">
      <c r="A119" s="113"/>
      <c r="B119" s="114"/>
      <c r="C119" s="100"/>
      <c r="D119" s="47" t="s">
        <v>52</v>
      </c>
      <c r="E119" s="2">
        <v>0</v>
      </c>
      <c r="F119" s="2">
        <f t="shared" ref="F119:F121" si="55">SUM(G119:K119)</f>
        <v>153.6</v>
      </c>
      <c r="G119" s="2">
        <v>0</v>
      </c>
      <c r="H119" s="2">
        <f>49.5-49.5</f>
        <v>0</v>
      </c>
      <c r="I119" s="2">
        <v>153.6</v>
      </c>
      <c r="J119" s="2">
        <v>0</v>
      </c>
      <c r="K119" s="2">
        <v>0</v>
      </c>
      <c r="L119" s="100"/>
      <c r="M119" s="100"/>
    </row>
    <row r="120" spans="1:13" ht="22.5" x14ac:dyDescent="0.2">
      <c r="A120" s="113"/>
      <c r="B120" s="114"/>
      <c r="C120" s="100"/>
      <c r="D120" s="47" t="s">
        <v>19</v>
      </c>
      <c r="E120" s="2">
        <v>0</v>
      </c>
      <c r="F120" s="2">
        <f t="shared" si="55"/>
        <v>1382.4</v>
      </c>
      <c r="G120" s="2">
        <v>0</v>
      </c>
      <c r="H120" s="2">
        <f>445.5-445.5</f>
        <v>0</v>
      </c>
      <c r="I120" s="2">
        <v>1382.4</v>
      </c>
      <c r="J120" s="2">
        <v>0</v>
      </c>
      <c r="K120" s="2">
        <v>0</v>
      </c>
      <c r="L120" s="100"/>
      <c r="M120" s="100"/>
    </row>
    <row r="121" spans="1:13" ht="40.5" customHeight="1" x14ac:dyDescent="0.2">
      <c r="A121" s="113"/>
      <c r="B121" s="114"/>
      <c r="C121" s="100"/>
      <c r="D121" s="47" t="s">
        <v>96</v>
      </c>
      <c r="E121" s="2">
        <v>0</v>
      </c>
      <c r="F121" s="2">
        <f t="shared" si="55"/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100"/>
      <c r="M121" s="100"/>
    </row>
    <row r="122" spans="1:13" ht="13.15" customHeight="1" x14ac:dyDescent="0.2">
      <c r="A122" s="115" t="s">
        <v>101</v>
      </c>
      <c r="B122" s="118" t="s">
        <v>102</v>
      </c>
      <c r="C122" s="101" t="s">
        <v>122</v>
      </c>
      <c r="D122" s="47" t="s">
        <v>72</v>
      </c>
      <c r="E122" s="2">
        <f t="shared" ref="E122:J122" si="56">SUM(E123:E125)</f>
        <v>0</v>
      </c>
      <c r="F122" s="2">
        <f t="shared" si="56"/>
        <v>4896.1100000000006</v>
      </c>
      <c r="G122" s="2">
        <f t="shared" si="56"/>
        <v>0</v>
      </c>
      <c r="H122" s="2">
        <f t="shared" si="56"/>
        <v>0</v>
      </c>
      <c r="I122" s="2">
        <f t="shared" si="56"/>
        <v>0</v>
      </c>
      <c r="J122" s="2">
        <f t="shared" si="56"/>
        <v>0</v>
      </c>
      <c r="K122" s="2">
        <f>SUM(K123:K125)</f>
        <v>4896.1100000000006</v>
      </c>
      <c r="L122" s="101" t="s">
        <v>137</v>
      </c>
      <c r="M122" s="101"/>
    </row>
    <row r="123" spans="1:13" ht="26.45" customHeight="1" x14ac:dyDescent="0.2">
      <c r="A123" s="116"/>
      <c r="B123" s="119"/>
      <c r="C123" s="107"/>
      <c r="D123" s="47" t="s">
        <v>52</v>
      </c>
      <c r="E123" s="2">
        <v>0</v>
      </c>
      <c r="F123" s="2">
        <f t="shared" ref="F123:F125" si="57">SUM(G123:K123)</f>
        <v>119.42</v>
      </c>
      <c r="G123" s="2">
        <v>0</v>
      </c>
      <c r="H123" s="2">
        <v>0</v>
      </c>
      <c r="I123" s="2">
        <v>0</v>
      </c>
      <c r="J123" s="2">
        <v>0</v>
      </c>
      <c r="K123" s="2">
        <v>119.42</v>
      </c>
      <c r="L123" s="107"/>
      <c r="M123" s="107"/>
    </row>
    <row r="124" spans="1:13" ht="22.5" x14ac:dyDescent="0.2">
      <c r="A124" s="116"/>
      <c r="B124" s="119"/>
      <c r="C124" s="107"/>
      <c r="D124" s="47" t="s">
        <v>19</v>
      </c>
      <c r="E124" s="2">
        <v>0</v>
      </c>
      <c r="F124" s="2">
        <f t="shared" si="57"/>
        <v>1194.17</v>
      </c>
      <c r="G124" s="2">
        <v>0</v>
      </c>
      <c r="H124" s="2">
        <v>0</v>
      </c>
      <c r="I124" s="2">
        <v>0</v>
      </c>
      <c r="J124" s="2">
        <v>0</v>
      </c>
      <c r="K124" s="2">
        <v>1194.17</v>
      </c>
      <c r="L124" s="107"/>
      <c r="M124" s="107"/>
    </row>
    <row r="125" spans="1:13" ht="40.5" customHeight="1" x14ac:dyDescent="0.2">
      <c r="A125" s="117"/>
      <c r="B125" s="120"/>
      <c r="C125" s="108"/>
      <c r="D125" s="47" t="s">
        <v>96</v>
      </c>
      <c r="E125" s="2">
        <v>0</v>
      </c>
      <c r="F125" s="2">
        <f t="shared" si="57"/>
        <v>3582.52</v>
      </c>
      <c r="G125" s="2">
        <v>0</v>
      </c>
      <c r="H125" s="2">
        <v>0</v>
      </c>
      <c r="I125" s="2">
        <v>0</v>
      </c>
      <c r="J125" s="2">
        <v>0</v>
      </c>
      <c r="K125" s="2">
        <v>3582.52</v>
      </c>
      <c r="L125" s="108"/>
      <c r="M125" s="108"/>
    </row>
    <row r="126" spans="1:13" ht="13.15" customHeight="1" x14ac:dyDescent="0.2">
      <c r="A126" s="115" t="s">
        <v>103</v>
      </c>
      <c r="B126" s="118" t="s">
        <v>153</v>
      </c>
      <c r="C126" s="101" t="s">
        <v>122</v>
      </c>
      <c r="D126" s="47" t="s">
        <v>72</v>
      </c>
      <c r="E126" s="2">
        <f t="shared" ref="E126:J129" si="58">SUM(E127:E128)</f>
        <v>0</v>
      </c>
      <c r="F126" s="2">
        <f t="shared" si="58"/>
        <v>735</v>
      </c>
      <c r="G126" s="2">
        <f t="shared" si="58"/>
        <v>0</v>
      </c>
      <c r="H126" s="2">
        <f t="shared" si="58"/>
        <v>0</v>
      </c>
      <c r="I126" s="2">
        <f t="shared" si="58"/>
        <v>0</v>
      </c>
      <c r="J126" s="2">
        <f t="shared" si="58"/>
        <v>0</v>
      </c>
      <c r="K126" s="2">
        <f>SUM(K127:K128)</f>
        <v>735</v>
      </c>
      <c r="L126" s="101" t="s">
        <v>137</v>
      </c>
      <c r="M126" s="101"/>
    </row>
    <row r="127" spans="1:13" ht="26.45" customHeight="1" x14ac:dyDescent="0.2">
      <c r="A127" s="116"/>
      <c r="B127" s="119"/>
      <c r="C127" s="107"/>
      <c r="D127" s="47" t="s">
        <v>52</v>
      </c>
      <c r="E127" s="2">
        <v>0</v>
      </c>
      <c r="F127" s="2">
        <f t="shared" ref="F127:F128" si="59">SUM(G127:K127)</f>
        <v>264</v>
      </c>
      <c r="G127" s="2">
        <v>0</v>
      </c>
      <c r="H127" s="2">
        <v>0</v>
      </c>
      <c r="I127" s="2">
        <v>0</v>
      </c>
      <c r="J127" s="2">
        <v>0</v>
      </c>
      <c r="K127" s="2">
        <v>264</v>
      </c>
      <c r="L127" s="107"/>
      <c r="M127" s="107"/>
    </row>
    <row r="128" spans="1:13" ht="52.5" customHeight="1" x14ac:dyDescent="0.2">
      <c r="A128" s="116"/>
      <c r="B128" s="119"/>
      <c r="C128" s="107"/>
      <c r="D128" s="47" t="s">
        <v>19</v>
      </c>
      <c r="E128" s="2">
        <v>0</v>
      </c>
      <c r="F128" s="2">
        <f t="shared" si="59"/>
        <v>471</v>
      </c>
      <c r="G128" s="2">
        <v>0</v>
      </c>
      <c r="H128" s="2">
        <v>0</v>
      </c>
      <c r="I128" s="2">
        <v>0</v>
      </c>
      <c r="J128" s="2">
        <v>0</v>
      </c>
      <c r="K128" s="2">
        <v>471</v>
      </c>
      <c r="L128" s="107"/>
      <c r="M128" s="107"/>
    </row>
    <row r="129" spans="1:13" ht="12.75" customHeight="1" x14ac:dyDescent="0.2">
      <c r="A129" s="101">
        <v>7</v>
      </c>
      <c r="B129" s="118" t="s">
        <v>154</v>
      </c>
      <c r="C129" s="101" t="s">
        <v>122</v>
      </c>
      <c r="D129" s="47" t="s">
        <v>72</v>
      </c>
      <c r="E129" s="2">
        <f t="shared" si="58"/>
        <v>2899.7</v>
      </c>
      <c r="F129" s="2">
        <f t="shared" ref="F129:K129" si="60">SUM(F130:F131)</f>
        <v>3011</v>
      </c>
      <c r="G129" s="2">
        <f t="shared" si="60"/>
        <v>3011</v>
      </c>
      <c r="H129" s="2">
        <f t="shared" si="60"/>
        <v>0</v>
      </c>
      <c r="I129" s="2">
        <f t="shared" si="60"/>
        <v>0</v>
      </c>
      <c r="J129" s="2">
        <f t="shared" si="60"/>
        <v>0</v>
      </c>
      <c r="K129" s="2">
        <f t="shared" si="60"/>
        <v>0</v>
      </c>
      <c r="L129" s="101"/>
      <c r="M129" s="118" t="s">
        <v>155</v>
      </c>
    </row>
    <row r="130" spans="1:13" ht="22.5" x14ac:dyDescent="0.2">
      <c r="A130" s="107"/>
      <c r="B130" s="119"/>
      <c r="C130" s="107"/>
      <c r="D130" s="47" t="s">
        <v>52</v>
      </c>
      <c r="E130" s="2">
        <f t="shared" ref="E130:E131" si="61">E133</f>
        <v>942</v>
      </c>
      <c r="F130" s="2">
        <f t="shared" ref="F130:K131" si="62">F133</f>
        <v>1096</v>
      </c>
      <c r="G130" s="2">
        <f t="shared" si="62"/>
        <v>1096</v>
      </c>
      <c r="H130" s="2">
        <f t="shared" si="62"/>
        <v>0</v>
      </c>
      <c r="I130" s="2">
        <f t="shared" si="62"/>
        <v>0</v>
      </c>
      <c r="J130" s="2">
        <f>J133</f>
        <v>0</v>
      </c>
      <c r="K130" s="2">
        <f t="shared" si="62"/>
        <v>0</v>
      </c>
      <c r="L130" s="107"/>
      <c r="M130" s="119"/>
    </row>
    <row r="131" spans="1:13" ht="22.5" x14ac:dyDescent="0.2">
      <c r="A131" s="108"/>
      <c r="B131" s="120"/>
      <c r="C131" s="108"/>
      <c r="D131" s="47" t="s">
        <v>19</v>
      </c>
      <c r="E131" s="2">
        <f t="shared" si="61"/>
        <v>1957.7</v>
      </c>
      <c r="F131" s="2">
        <f t="shared" si="62"/>
        <v>1915</v>
      </c>
      <c r="G131" s="2">
        <f t="shared" si="62"/>
        <v>1915</v>
      </c>
      <c r="H131" s="2">
        <f t="shared" si="62"/>
        <v>0</v>
      </c>
      <c r="I131" s="2">
        <f t="shared" si="62"/>
        <v>0</v>
      </c>
      <c r="J131" s="2">
        <f t="shared" si="62"/>
        <v>0</v>
      </c>
      <c r="K131" s="2">
        <f>K134</f>
        <v>0</v>
      </c>
      <c r="L131" s="108"/>
      <c r="M131" s="120"/>
    </row>
    <row r="132" spans="1:13" ht="12.75" customHeight="1" x14ac:dyDescent="0.2">
      <c r="A132" s="101" t="s">
        <v>105</v>
      </c>
      <c r="B132" s="118" t="s">
        <v>106</v>
      </c>
      <c r="C132" s="101" t="s">
        <v>122</v>
      </c>
      <c r="D132" s="47" t="s">
        <v>72</v>
      </c>
      <c r="E132" s="2">
        <f>SUM(E133:E134)</f>
        <v>2899.7</v>
      </c>
      <c r="F132" s="2">
        <f>SUM(F133:F134)</f>
        <v>3011</v>
      </c>
      <c r="G132" s="2">
        <f>SUM(G133:G134)</f>
        <v>3011</v>
      </c>
      <c r="H132" s="2">
        <f t="shared" ref="H132:J132" si="63">SUM(H133:H134)</f>
        <v>0</v>
      </c>
      <c r="I132" s="2">
        <f t="shared" si="63"/>
        <v>0</v>
      </c>
      <c r="J132" s="2">
        <f t="shared" si="63"/>
        <v>0</v>
      </c>
      <c r="K132" s="2">
        <f>SUM(K133:K134)</f>
        <v>0</v>
      </c>
      <c r="L132" s="101" t="s">
        <v>156</v>
      </c>
      <c r="M132" s="101"/>
    </row>
    <row r="133" spans="1:13" ht="22.5" x14ac:dyDescent="0.2">
      <c r="A133" s="107"/>
      <c r="B133" s="119"/>
      <c r="C133" s="107"/>
      <c r="D133" s="47" t="s">
        <v>52</v>
      </c>
      <c r="E133" s="2">
        <v>942</v>
      </c>
      <c r="F133" s="2">
        <f t="shared" ref="F133:F134" si="64">SUM(G133:K133)</f>
        <v>1096</v>
      </c>
      <c r="G133" s="2">
        <v>1096</v>
      </c>
      <c r="H133" s="2">
        <v>0</v>
      </c>
      <c r="I133" s="2">
        <v>0</v>
      </c>
      <c r="J133" s="2">
        <v>0</v>
      </c>
      <c r="K133" s="2">
        <v>0</v>
      </c>
      <c r="L133" s="107"/>
      <c r="M133" s="107"/>
    </row>
    <row r="134" spans="1:13" ht="22.5" x14ac:dyDescent="0.2">
      <c r="A134" s="108"/>
      <c r="B134" s="120"/>
      <c r="C134" s="108"/>
      <c r="D134" s="47" t="s">
        <v>19</v>
      </c>
      <c r="E134" s="2">
        <v>1957.7</v>
      </c>
      <c r="F134" s="2">
        <f t="shared" si="64"/>
        <v>1915</v>
      </c>
      <c r="G134" s="2">
        <v>1915</v>
      </c>
      <c r="H134" s="2">
        <v>0</v>
      </c>
      <c r="I134" s="2">
        <v>0</v>
      </c>
      <c r="J134" s="2">
        <v>0</v>
      </c>
      <c r="K134" s="2">
        <v>0</v>
      </c>
      <c r="L134" s="108"/>
      <c r="M134" s="108"/>
    </row>
    <row r="135" spans="1:13" x14ac:dyDescent="0.2">
      <c r="A135" s="106"/>
      <c r="B135" s="112" t="s">
        <v>157</v>
      </c>
      <c r="C135" s="106"/>
      <c r="D135" s="48" t="s">
        <v>132</v>
      </c>
      <c r="E135" s="2">
        <f>SUM(E136:E139)</f>
        <v>33808.699999999997</v>
      </c>
      <c r="F135" s="2">
        <f t="shared" ref="F135:K135" si="65">SUM(F136:F139)</f>
        <v>164635.62899999999</v>
      </c>
      <c r="G135" s="2">
        <f t="shared" si="65"/>
        <v>25506.299999999996</v>
      </c>
      <c r="H135" s="2">
        <f t="shared" si="65"/>
        <v>32494.432999999997</v>
      </c>
      <c r="I135" s="2">
        <f t="shared" si="65"/>
        <v>44065.585999999996</v>
      </c>
      <c r="J135" s="2">
        <f t="shared" si="65"/>
        <v>33672.6</v>
      </c>
      <c r="K135" s="2">
        <f t="shared" si="65"/>
        <v>28896.709999999995</v>
      </c>
      <c r="L135" s="100"/>
      <c r="M135" s="106"/>
    </row>
    <row r="136" spans="1:13" ht="22.5" x14ac:dyDescent="0.2">
      <c r="A136" s="106"/>
      <c r="B136" s="112"/>
      <c r="C136" s="106"/>
      <c r="D136" s="48" t="s">
        <v>52</v>
      </c>
      <c r="E136" s="2">
        <f>E66+E80+E84+E92+E96+E102+E130</f>
        <v>23772</v>
      </c>
      <c r="F136" s="2">
        <f t="shared" ref="F136:F138" si="66">SUM(G136:K136)</f>
        <v>114404.079</v>
      </c>
      <c r="G136" s="2">
        <f>G66+G80+G84+G92+G96+G102+G133</f>
        <v>21117.299999999996</v>
      </c>
      <c r="H136" s="2">
        <f>H66+H80+H84+H92+H97+H102+H130</f>
        <v>19590.593000000001</v>
      </c>
      <c r="I136" s="2">
        <f>I66+I80+I84+I92+I96+I102+I133</f>
        <v>23204.565999999999</v>
      </c>
      <c r="J136" s="2">
        <f>J66+J80+J84+J92+J96+J102+J133</f>
        <v>26842.6</v>
      </c>
      <c r="K136" s="2">
        <f>K66+K80+K84+K92+K96+K102+K133</f>
        <v>23649.019999999997</v>
      </c>
      <c r="L136" s="100"/>
      <c r="M136" s="106"/>
    </row>
    <row r="137" spans="1:13" ht="22.5" x14ac:dyDescent="0.2">
      <c r="A137" s="106"/>
      <c r="B137" s="112"/>
      <c r="C137" s="106"/>
      <c r="D137" s="48" t="s">
        <v>19</v>
      </c>
      <c r="E137" s="2">
        <f>E97+E103+E131</f>
        <v>10036.700000000001</v>
      </c>
      <c r="F137" s="2">
        <f t="shared" si="66"/>
        <v>22362.190000000002</v>
      </c>
      <c r="G137" s="2">
        <f>G97+G103+G131</f>
        <v>4389</v>
      </c>
      <c r="H137" s="2">
        <f>H97+H103+H131</f>
        <v>3225.9600000000005</v>
      </c>
      <c r="I137" s="2">
        <f>I97+I103+I131</f>
        <v>6252.0599999999995</v>
      </c>
      <c r="J137" s="2">
        <f>J97+J103+J131</f>
        <v>6830</v>
      </c>
      <c r="K137" s="2">
        <f>K97+K103+K131</f>
        <v>1665.17</v>
      </c>
      <c r="L137" s="100"/>
      <c r="M137" s="106"/>
    </row>
    <row r="138" spans="1:13" ht="40.5" customHeight="1" x14ac:dyDescent="0.2">
      <c r="A138" s="106"/>
      <c r="B138" s="112"/>
      <c r="C138" s="106"/>
      <c r="D138" s="48" t="s">
        <v>96</v>
      </c>
      <c r="E138" s="2">
        <f>E104</f>
        <v>0</v>
      </c>
      <c r="F138" s="2">
        <f t="shared" si="66"/>
        <v>27869.359999999997</v>
      </c>
      <c r="G138" s="2">
        <f>G104</f>
        <v>0</v>
      </c>
      <c r="H138" s="2">
        <f>H104</f>
        <v>9677.8799999999992</v>
      </c>
      <c r="I138" s="2">
        <f>I104</f>
        <v>14608.96</v>
      </c>
      <c r="J138" s="2">
        <f>J104</f>
        <v>0</v>
      </c>
      <c r="K138" s="2">
        <f>K104</f>
        <v>3582.52</v>
      </c>
      <c r="L138" s="100"/>
      <c r="M138" s="106"/>
    </row>
    <row r="139" spans="1:13" ht="28.5" customHeight="1" x14ac:dyDescent="0.2">
      <c r="A139" s="106"/>
      <c r="B139" s="112"/>
      <c r="C139" s="106"/>
      <c r="D139" s="48" t="s">
        <v>73</v>
      </c>
      <c r="E139" s="1">
        <v>0</v>
      </c>
      <c r="F139" s="1"/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00"/>
      <c r="M139" s="106"/>
    </row>
    <row r="140" spans="1:13" x14ac:dyDescent="0.2">
      <c r="A140" s="106"/>
      <c r="B140" s="112" t="s">
        <v>158</v>
      </c>
      <c r="C140" s="106"/>
      <c r="D140" s="48" t="s">
        <v>132</v>
      </c>
      <c r="E140" s="2">
        <f>SUM(E141:E144)</f>
        <v>185373.30000000002</v>
      </c>
      <c r="F140" s="2">
        <f>SUM(F141:F144)</f>
        <v>1115174.4570000002</v>
      </c>
      <c r="G140" s="2">
        <f t="shared" ref="G140:K140" si="67">SUM(G141:G144)</f>
        <v>198222.3</v>
      </c>
      <c r="H140" s="2">
        <f t="shared" si="67"/>
        <v>217364.61299999998</v>
      </c>
      <c r="I140" s="2">
        <f t="shared" si="67"/>
        <v>254723.23399999997</v>
      </c>
      <c r="J140" s="2">
        <f t="shared" si="67"/>
        <v>224820.1</v>
      </c>
      <c r="K140" s="2">
        <f t="shared" si="67"/>
        <v>220044.21</v>
      </c>
      <c r="L140" s="100"/>
      <c r="M140" s="106"/>
    </row>
    <row r="141" spans="1:13" ht="22.5" x14ac:dyDescent="0.2">
      <c r="A141" s="106"/>
      <c r="B141" s="112"/>
      <c r="C141" s="106"/>
      <c r="D141" s="48" t="s">
        <v>52</v>
      </c>
      <c r="E141" s="2">
        <f t="shared" ref="E141:K144" si="68">E136+E60</f>
        <v>167412.6</v>
      </c>
      <c r="F141" s="2">
        <f t="shared" ref="F141:F144" si="69">SUM(G141:K141)</f>
        <v>1048133.907</v>
      </c>
      <c r="G141" s="2">
        <f t="shared" si="68"/>
        <v>187771.3</v>
      </c>
      <c r="H141" s="2">
        <f t="shared" si="68"/>
        <v>199788.77299999999</v>
      </c>
      <c r="I141" s="2">
        <f t="shared" si="68"/>
        <v>228161.21399999998</v>
      </c>
      <c r="J141" s="2">
        <f t="shared" si="68"/>
        <v>217803.1</v>
      </c>
      <c r="K141" s="2">
        <f t="shared" si="68"/>
        <v>214609.52</v>
      </c>
      <c r="L141" s="100"/>
      <c r="M141" s="106"/>
    </row>
    <row r="142" spans="1:13" ht="22.5" x14ac:dyDescent="0.2">
      <c r="A142" s="106"/>
      <c r="B142" s="112"/>
      <c r="C142" s="106"/>
      <c r="D142" s="48" t="s">
        <v>19</v>
      </c>
      <c r="E142" s="2">
        <f t="shared" si="68"/>
        <v>17960.7</v>
      </c>
      <c r="F142" s="2">
        <f t="shared" si="69"/>
        <v>39171.189999999995</v>
      </c>
      <c r="G142" s="2">
        <f t="shared" si="68"/>
        <v>10451</v>
      </c>
      <c r="H142" s="2">
        <f t="shared" si="68"/>
        <v>7897.9600000000009</v>
      </c>
      <c r="I142" s="2">
        <f t="shared" si="68"/>
        <v>11953.06</v>
      </c>
      <c r="J142" s="2">
        <f t="shared" si="68"/>
        <v>7017</v>
      </c>
      <c r="K142" s="2">
        <f t="shared" si="68"/>
        <v>1852.17</v>
      </c>
      <c r="L142" s="100"/>
      <c r="M142" s="106"/>
    </row>
    <row r="143" spans="1:13" ht="33.75" x14ac:dyDescent="0.2">
      <c r="A143" s="106"/>
      <c r="B143" s="112"/>
      <c r="C143" s="106"/>
      <c r="D143" s="48" t="s">
        <v>96</v>
      </c>
      <c r="E143" s="2">
        <f t="shared" si="68"/>
        <v>0</v>
      </c>
      <c r="F143" s="2">
        <f t="shared" si="69"/>
        <v>27869.359999999997</v>
      </c>
      <c r="G143" s="2">
        <f t="shared" si="68"/>
        <v>0</v>
      </c>
      <c r="H143" s="2">
        <f t="shared" si="68"/>
        <v>9677.8799999999992</v>
      </c>
      <c r="I143" s="2">
        <f t="shared" si="68"/>
        <v>14608.96</v>
      </c>
      <c r="J143" s="2">
        <f t="shared" si="68"/>
        <v>0</v>
      </c>
      <c r="K143" s="2">
        <f t="shared" si="68"/>
        <v>3582.52</v>
      </c>
      <c r="L143" s="100"/>
      <c r="M143" s="106"/>
    </row>
    <row r="144" spans="1:13" ht="22.5" x14ac:dyDescent="0.2">
      <c r="A144" s="106"/>
      <c r="B144" s="112"/>
      <c r="C144" s="106"/>
      <c r="D144" s="48" t="s">
        <v>73</v>
      </c>
      <c r="E144" s="2">
        <f t="shared" si="68"/>
        <v>0</v>
      </c>
      <c r="F144" s="2">
        <f t="shared" si="69"/>
        <v>0</v>
      </c>
      <c r="G144" s="2">
        <f t="shared" si="68"/>
        <v>0</v>
      </c>
      <c r="H144" s="2">
        <f t="shared" si="68"/>
        <v>0</v>
      </c>
      <c r="I144" s="2">
        <f t="shared" si="68"/>
        <v>0</v>
      </c>
      <c r="J144" s="2">
        <f t="shared" si="68"/>
        <v>0</v>
      </c>
      <c r="K144" s="2">
        <f t="shared" si="68"/>
        <v>0</v>
      </c>
      <c r="L144" s="100"/>
      <c r="M144" s="106"/>
    </row>
  </sheetData>
  <mergeCells count="227">
    <mergeCell ref="A47:A49"/>
    <mergeCell ref="B47:B49"/>
    <mergeCell ref="C47:C49"/>
    <mergeCell ref="L47:L49"/>
    <mergeCell ref="M47:M49"/>
    <mergeCell ref="C50:C52"/>
    <mergeCell ref="B50:B52"/>
    <mergeCell ref="A50:A52"/>
    <mergeCell ref="A140:A144"/>
    <mergeCell ref="B140:B144"/>
    <mergeCell ref="C140:C144"/>
    <mergeCell ref="L140:L144"/>
    <mergeCell ref="M140:M144"/>
    <mergeCell ref="A132:A134"/>
    <mergeCell ref="B132:B134"/>
    <mergeCell ref="C132:C134"/>
    <mergeCell ref="L132:L134"/>
    <mergeCell ref="M132:M134"/>
    <mergeCell ref="A135:A139"/>
    <mergeCell ref="B135:B139"/>
    <mergeCell ref="C135:C139"/>
    <mergeCell ref="L135:L139"/>
    <mergeCell ref="M135:M139"/>
    <mergeCell ref="A126:A128"/>
    <mergeCell ref="B126:B128"/>
    <mergeCell ref="C126:C128"/>
    <mergeCell ref="L126:L128"/>
    <mergeCell ref="M126:M128"/>
    <mergeCell ref="A129:A131"/>
    <mergeCell ref="B129:B131"/>
    <mergeCell ref="C129:C131"/>
    <mergeCell ref="L129:L131"/>
    <mergeCell ref="M129:M131"/>
    <mergeCell ref="A118:A121"/>
    <mergeCell ref="B118:B121"/>
    <mergeCell ref="C118:C121"/>
    <mergeCell ref="L118:L121"/>
    <mergeCell ref="M118:M121"/>
    <mergeCell ref="A122:A125"/>
    <mergeCell ref="B122:B125"/>
    <mergeCell ref="C122:C125"/>
    <mergeCell ref="L122:L125"/>
    <mergeCell ref="M122:M125"/>
    <mergeCell ref="A111:A114"/>
    <mergeCell ref="B111:B114"/>
    <mergeCell ref="C111:C114"/>
    <mergeCell ref="L111:L114"/>
    <mergeCell ref="M111:M114"/>
    <mergeCell ref="A115:A117"/>
    <mergeCell ref="B115:B117"/>
    <mergeCell ref="C115:C117"/>
    <mergeCell ref="L115:L117"/>
    <mergeCell ref="M115:M117"/>
    <mergeCell ref="A105:A107"/>
    <mergeCell ref="B105:B107"/>
    <mergeCell ref="C105:C107"/>
    <mergeCell ref="L105:L107"/>
    <mergeCell ref="M105:M107"/>
    <mergeCell ref="A108:A110"/>
    <mergeCell ref="B108:B110"/>
    <mergeCell ref="C108:C110"/>
    <mergeCell ref="M108:M110"/>
    <mergeCell ref="L109:L110"/>
    <mergeCell ref="A98:A100"/>
    <mergeCell ref="B98:B100"/>
    <mergeCell ref="C98:C100"/>
    <mergeCell ref="L98:L100"/>
    <mergeCell ref="M98:M100"/>
    <mergeCell ref="A101:A104"/>
    <mergeCell ref="B101:B104"/>
    <mergeCell ref="C101:C104"/>
    <mergeCell ref="L101:L104"/>
    <mergeCell ref="M101:M104"/>
    <mergeCell ref="A93:A94"/>
    <mergeCell ref="B93:B94"/>
    <mergeCell ref="C93:C94"/>
    <mergeCell ref="L93:L94"/>
    <mergeCell ref="M93:M94"/>
    <mergeCell ref="A95:A97"/>
    <mergeCell ref="B95:B97"/>
    <mergeCell ref="C95:C97"/>
    <mergeCell ref="L95:L97"/>
    <mergeCell ref="M95:M97"/>
    <mergeCell ref="A89:A90"/>
    <mergeCell ref="B89:B90"/>
    <mergeCell ref="C89:C90"/>
    <mergeCell ref="L89:L90"/>
    <mergeCell ref="M89:M90"/>
    <mergeCell ref="A91:A92"/>
    <mergeCell ref="B91:B92"/>
    <mergeCell ref="C91:C92"/>
    <mergeCell ref="L91:L92"/>
    <mergeCell ref="M91:M92"/>
    <mergeCell ref="A85:A86"/>
    <mergeCell ref="B85:B86"/>
    <mergeCell ref="C85:C86"/>
    <mergeCell ref="L85:L86"/>
    <mergeCell ref="M85:M86"/>
    <mergeCell ref="A87:A88"/>
    <mergeCell ref="B87:B88"/>
    <mergeCell ref="C87:C88"/>
    <mergeCell ref="L87:L88"/>
    <mergeCell ref="M87:M88"/>
    <mergeCell ref="A81:A82"/>
    <mergeCell ref="B81:B82"/>
    <mergeCell ref="C81:C82"/>
    <mergeCell ref="L81:L82"/>
    <mergeCell ref="M81:M82"/>
    <mergeCell ref="A83:A84"/>
    <mergeCell ref="B83:B84"/>
    <mergeCell ref="C83:C84"/>
    <mergeCell ref="L83:L84"/>
    <mergeCell ref="M83:M84"/>
    <mergeCell ref="A77:A78"/>
    <mergeCell ref="B77:B78"/>
    <mergeCell ref="C77:C78"/>
    <mergeCell ref="L77:L78"/>
    <mergeCell ref="M77:M78"/>
    <mergeCell ref="A79:A80"/>
    <mergeCell ref="B79:B80"/>
    <mergeCell ref="C79:C80"/>
    <mergeCell ref="L79:L80"/>
    <mergeCell ref="M79:M80"/>
    <mergeCell ref="A73:A74"/>
    <mergeCell ref="B73:B74"/>
    <mergeCell ref="C73:C74"/>
    <mergeCell ref="L73:L74"/>
    <mergeCell ref="M73:M74"/>
    <mergeCell ref="A75:A76"/>
    <mergeCell ref="B75:B76"/>
    <mergeCell ref="C75:C76"/>
    <mergeCell ref="L75:L76"/>
    <mergeCell ref="M75:M76"/>
    <mergeCell ref="A68:A70"/>
    <mergeCell ref="B68:B70"/>
    <mergeCell ref="C68:C70"/>
    <mergeCell ref="L68:L70"/>
    <mergeCell ref="M68:M70"/>
    <mergeCell ref="A71:A72"/>
    <mergeCell ref="B71:B72"/>
    <mergeCell ref="C71:C72"/>
    <mergeCell ref="L71:L72"/>
    <mergeCell ref="M71:M72"/>
    <mergeCell ref="A59:A63"/>
    <mergeCell ref="B59:B63"/>
    <mergeCell ref="C59:C63"/>
    <mergeCell ref="L59:L63"/>
    <mergeCell ref="M59:M63"/>
    <mergeCell ref="B64:M64"/>
    <mergeCell ref="A65:A67"/>
    <mergeCell ref="B65:B67"/>
    <mergeCell ref="C65:C67"/>
    <mergeCell ref="L65:L67"/>
    <mergeCell ref="M65:M67"/>
    <mergeCell ref="A53:A55"/>
    <mergeCell ref="B53:B55"/>
    <mergeCell ref="C53:C55"/>
    <mergeCell ref="L53:L55"/>
    <mergeCell ref="M53:M55"/>
    <mergeCell ref="A56:A58"/>
    <mergeCell ref="B56:B58"/>
    <mergeCell ref="C56:C58"/>
    <mergeCell ref="L56:L58"/>
    <mergeCell ref="M56:M58"/>
    <mergeCell ref="A41:A43"/>
    <mergeCell ref="B41:B43"/>
    <mergeCell ref="C41:C43"/>
    <mergeCell ref="L41:L43"/>
    <mergeCell ref="M41:M43"/>
    <mergeCell ref="A44:A46"/>
    <mergeCell ref="B44:B46"/>
    <mergeCell ref="C44:C46"/>
    <mergeCell ref="L44:L46"/>
    <mergeCell ref="M44:M46"/>
    <mergeCell ref="A37:A38"/>
    <mergeCell ref="B37:B38"/>
    <mergeCell ref="C37:C38"/>
    <mergeCell ref="L37:L38"/>
    <mergeCell ref="M37:M38"/>
    <mergeCell ref="A39:A40"/>
    <mergeCell ref="B39:B40"/>
    <mergeCell ref="C39:C40"/>
    <mergeCell ref="L39:L40"/>
    <mergeCell ref="M39:M40"/>
    <mergeCell ref="A31:A33"/>
    <mergeCell ref="B31:B33"/>
    <mergeCell ref="C31:C33"/>
    <mergeCell ref="L31:L33"/>
    <mergeCell ref="M31:M33"/>
    <mergeCell ref="A34:A36"/>
    <mergeCell ref="B34:B36"/>
    <mergeCell ref="C34:C36"/>
    <mergeCell ref="L34:L36"/>
    <mergeCell ref="M34:M36"/>
    <mergeCell ref="A25:A27"/>
    <mergeCell ref="B25:B27"/>
    <mergeCell ref="C25:C27"/>
    <mergeCell ref="E25:K27"/>
    <mergeCell ref="L25:L27"/>
    <mergeCell ref="M25:M27"/>
    <mergeCell ref="A28:A30"/>
    <mergeCell ref="B28:B30"/>
    <mergeCell ref="C28:C30"/>
    <mergeCell ref="L28:L30"/>
    <mergeCell ref="M28:M30"/>
    <mergeCell ref="B18:M18"/>
    <mergeCell ref="A19:A21"/>
    <mergeCell ref="B19:B21"/>
    <mergeCell ref="C19:C21"/>
    <mergeCell ref="E19:K21"/>
    <mergeCell ref="L19:L21"/>
    <mergeCell ref="M19:M21"/>
    <mergeCell ref="A22:A24"/>
    <mergeCell ref="B22:B24"/>
    <mergeCell ref="C22:C24"/>
    <mergeCell ref="E22:K24"/>
    <mergeCell ref="L22:L24"/>
    <mergeCell ref="M22:M24"/>
    <mergeCell ref="A12:L12"/>
    <mergeCell ref="A14:M14"/>
    <mergeCell ref="A15:A16"/>
    <mergeCell ref="B15:B16"/>
    <mergeCell ref="D15:D16"/>
    <mergeCell ref="E15:E16"/>
    <mergeCell ref="G15:K15"/>
    <mergeCell ref="L15:L16"/>
    <mergeCell ref="M15:M16"/>
  </mergeCells>
  <pageMargins left="0.59055118110236249" right="0.59055118110236249" top="0" bottom="0" header="0.51181102362204722" footer="0.51181102362204722"/>
  <pageSetup paperSize="9" scale="72" firstPageNumber="2147483647" fitToHeight="6" orientation="landscape" r:id="rId1"/>
  <headerFooter alignWithMargins="0"/>
  <rowBreaks count="6" manualBreakCount="6">
    <brk id="38" max="12" man="1"/>
    <brk id="63" max="12" man="1"/>
    <brk id="78" max="12" man="1"/>
    <brk id="84" max="12" man="1"/>
    <brk id="104" max="12" man="1"/>
    <brk id="13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Паспорт программы</vt:lpstr>
      <vt:lpstr>Приложение 1 </vt:lpstr>
      <vt:lpstr>Приложение 3</vt:lpstr>
      <vt:lpstr>Приложение 4</vt:lpstr>
      <vt:lpstr>'Паспорт программы'!Область_печати</vt:lpstr>
      <vt:lpstr>'Приложение 1 '!Область_печати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revision>3</cp:revision>
  <cp:lastPrinted>2022-12-21T11:13:19Z</cp:lastPrinted>
  <dcterms:created xsi:type="dcterms:W3CDTF">1996-10-08T23:32:33Z</dcterms:created>
  <dcterms:modified xsi:type="dcterms:W3CDTF">2022-12-26T11:09:03Z</dcterms:modified>
</cp:coreProperties>
</file>