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defaultThemeVersion="124226"/>
  <bookViews>
    <workbookView xWindow="0" yWindow="0" windowWidth="28800" windowHeight="11235" tabRatio="561" activeTab="3"/>
  </bookViews>
  <sheets>
    <sheet name="Паспорт программы" sheetId="4" r:id="rId1"/>
    <sheet name="Приложение 1 " sheetId="5" r:id="rId2"/>
    <sheet name="Приложение 2" sheetId="6" state="hidden" r:id="rId3"/>
    <sheet name="Приложение 3" sheetId="23" r:id="rId4"/>
    <sheet name="Приложение 4" sheetId="2" r:id="rId5"/>
  </sheets>
  <definedNames>
    <definedName name="_xlnm._FilterDatabase" localSheetId="2" hidden="1">'Приложение 2'!$A$11:$N$11</definedName>
    <definedName name="_xlnm.Print_Area" localSheetId="0">'Паспорт программы'!$A$1:$G$22</definedName>
    <definedName name="_xlnm.Print_Area" localSheetId="1">'Приложение 1 '!$A$1:$I$30</definedName>
    <definedName name="_xlnm.Print_Area" localSheetId="2">'Приложение 2'!$A$1:$K$50</definedName>
    <definedName name="_xlnm.Print_Area" localSheetId="3">'Приложение 3'!$A$1:$K$99</definedName>
    <definedName name="_xlnm.Print_Area" localSheetId="4">'Приложение 4'!$A$1:$M$137</definedName>
  </definedNames>
  <calcPr calcId="145621"/>
</workbook>
</file>

<file path=xl/calcChain.xml><?xml version="1.0" encoding="utf-8"?>
<calcChain xmlns="http://schemas.openxmlformats.org/spreadsheetml/2006/main">
  <c r="E30" i="2" l="1"/>
  <c r="G30" i="2"/>
  <c r="H30" i="2"/>
  <c r="I30" i="2"/>
  <c r="J30" i="2"/>
  <c r="K30" i="2"/>
  <c r="F31" i="2"/>
  <c r="F32" i="2"/>
  <c r="F30" i="2" l="1"/>
  <c r="I69" i="2"/>
  <c r="I65" i="2"/>
  <c r="I83" i="2" l="1"/>
  <c r="I79" i="2" l="1"/>
  <c r="J57" i="23" l="1"/>
  <c r="I57" i="23"/>
  <c r="H57" i="23"/>
  <c r="J99" i="23"/>
  <c r="I99" i="23"/>
  <c r="H99" i="23"/>
  <c r="G99" i="23"/>
  <c r="F99" i="23"/>
  <c r="J98" i="23"/>
  <c r="I98" i="23"/>
  <c r="H98" i="23"/>
  <c r="G98" i="23"/>
  <c r="F98" i="23"/>
  <c r="J72" i="23" l="1"/>
  <c r="I72" i="23"/>
  <c r="H72" i="23"/>
  <c r="G72" i="23"/>
  <c r="F72" i="23"/>
  <c r="J71" i="23"/>
  <c r="I71" i="23"/>
  <c r="H71" i="23"/>
  <c r="G71" i="23"/>
  <c r="F71" i="23"/>
  <c r="J67" i="23"/>
  <c r="I67" i="23"/>
  <c r="H67" i="23"/>
  <c r="J63" i="23"/>
  <c r="I63" i="23"/>
  <c r="H63" i="23"/>
  <c r="J61" i="23"/>
  <c r="I61" i="23"/>
  <c r="H61" i="23"/>
  <c r="G61" i="23"/>
  <c r="J53" i="23"/>
  <c r="I53" i="23"/>
  <c r="H53" i="23"/>
  <c r="J96" i="23" l="1"/>
  <c r="I96" i="23"/>
  <c r="H96" i="23"/>
  <c r="G96" i="23"/>
  <c r="F96" i="23"/>
  <c r="J95" i="23"/>
  <c r="I95" i="23"/>
  <c r="H95" i="23"/>
  <c r="G95" i="23"/>
  <c r="F95" i="23"/>
  <c r="J93" i="23"/>
  <c r="I93" i="23"/>
  <c r="H93" i="23"/>
  <c r="G93" i="23"/>
  <c r="F93" i="23"/>
  <c r="J92" i="23"/>
  <c r="I92" i="23"/>
  <c r="H92" i="23"/>
  <c r="G92" i="23"/>
  <c r="F92" i="23"/>
  <c r="J91" i="23"/>
  <c r="I91" i="23"/>
  <c r="H91" i="23"/>
  <c r="G91" i="23"/>
  <c r="F91" i="23"/>
  <c r="J89" i="23"/>
  <c r="I89" i="23"/>
  <c r="H89" i="23"/>
  <c r="G89" i="23"/>
  <c r="F89" i="23"/>
  <c r="J88" i="23"/>
  <c r="I88" i="23"/>
  <c r="H88" i="23"/>
  <c r="F88" i="23"/>
  <c r="J87" i="23"/>
  <c r="I87" i="23"/>
  <c r="H87" i="23"/>
  <c r="F87" i="23"/>
  <c r="J85" i="23"/>
  <c r="I85" i="23"/>
  <c r="H85" i="23"/>
  <c r="G85" i="23"/>
  <c r="F85" i="23"/>
  <c r="J84" i="23"/>
  <c r="I84" i="23"/>
  <c r="H84" i="23"/>
  <c r="G84" i="23"/>
  <c r="F84" i="23"/>
  <c r="J82" i="23"/>
  <c r="I82" i="23"/>
  <c r="H82" i="23"/>
  <c r="F82" i="23"/>
  <c r="J81" i="23"/>
  <c r="I81" i="23"/>
  <c r="H81" i="23"/>
  <c r="F81" i="23"/>
  <c r="J80" i="23"/>
  <c r="I80" i="23"/>
  <c r="H80" i="23"/>
  <c r="F80" i="23"/>
  <c r="J78" i="23"/>
  <c r="I78" i="23"/>
  <c r="H78" i="23"/>
  <c r="G78" i="23"/>
  <c r="F78" i="23"/>
  <c r="J77" i="23"/>
  <c r="I77" i="23"/>
  <c r="H77" i="23"/>
  <c r="G77" i="23"/>
  <c r="F77" i="23"/>
  <c r="J75" i="23"/>
  <c r="I75" i="23"/>
  <c r="H75" i="23"/>
  <c r="G75" i="23"/>
  <c r="F75" i="23"/>
  <c r="J74" i="23"/>
  <c r="I74" i="23"/>
  <c r="H74" i="23"/>
  <c r="G74" i="23"/>
  <c r="F74" i="23"/>
  <c r="J42" i="23" l="1"/>
  <c r="I42" i="23"/>
  <c r="H42" i="23"/>
  <c r="G42" i="23"/>
  <c r="F42" i="23"/>
  <c r="J43" i="23"/>
  <c r="I43" i="23"/>
  <c r="H43" i="23"/>
  <c r="G43" i="23"/>
  <c r="F43" i="23"/>
  <c r="J36" i="23"/>
  <c r="I36" i="23"/>
  <c r="H36" i="23"/>
  <c r="G36" i="23"/>
  <c r="G35" i="23" s="1"/>
  <c r="F36" i="23"/>
  <c r="J37" i="23"/>
  <c r="I37" i="23"/>
  <c r="H37" i="23"/>
  <c r="G37" i="23"/>
  <c r="F37" i="23"/>
  <c r="E34" i="23"/>
  <c r="J32" i="23"/>
  <c r="J31" i="23" s="1"/>
  <c r="I32" i="23"/>
  <c r="I31" i="23" s="1"/>
  <c r="H32" i="23"/>
  <c r="H31" i="23" s="1"/>
  <c r="J30" i="23"/>
  <c r="I30" i="23"/>
  <c r="H30" i="23"/>
  <c r="G30" i="23"/>
  <c r="J29" i="23"/>
  <c r="I29" i="23"/>
  <c r="H29" i="23"/>
  <c r="G29" i="23"/>
  <c r="H41" i="23" l="1"/>
  <c r="I35" i="23"/>
  <c r="H35" i="23"/>
  <c r="G28" i="23"/>
  <c r="H28" i="23"/>
  <c r="G41" i="23"/>
  <c r="I41" i="23"/>
  <c r="I28" i="23"/>
  <c r="J28" i="23"/>
  <c r="F35" i="23"/>
  <c r="J35" i="23"/>
  <c r="F41" i="23"/>
  <c r="J41" i="23"/>
  <c r="K89" i="2"/>
  <c r="J89" i="2"/>
  <c r="I89" i="2"/>
  <c r="H89" i="2"/>
  <c r="G89" i="2"/>
  <c r="K90" i="2"/>
  <c r="J90" i="2"/>
  <c r="I90" i="2"/>
  <c r="H90" i="2"/>
  <c r="G90" i="2"/>
  <c r="E90" i="2"/>
  <c r="H113" i="2" l="1"/>
  <c r="G88" i="23" s="1"/>
  <c r="H112" i="2"/>
  <c r="G87" i="23" s="1"/>
  <c r="H107" i="2"/>
  <c r="G82" i="23" s="1"/>
  <c r="H106" i="2"/>
  <c r="G81" i="23" s="1"/>
  <c r="H105" i="2"/>
  <c r="G80" i="23" s="1"/>
  <c r="G27" i="23" l="1"/>
  <c r="H37" i="2"/>
  <c r="G32" i="23" s="1"/>
  <c r="G31" i="23" s="1"/>
  <c r="K97" i="2" l="1"/>
  <c r="J97" i="2"/>
  <c r="I97" i="2"/>
  <c r="H97" i="2"/>
  <c r="G97" i="2"/>
  <c r="E97" i="2"/>
  <c r="K96" i="2"/>
  <c r="J96" i="2"/>
  <c r="I96" i="2"/>
  <c r="H96" i="2"/>
  <c r="G96" i="2"/>
  <c r="E96" i="2"/>
  <c r="K95" i="2"/>
  <c r="J95" i="2"/>
  <c r="I95" i="2"/>
  <c r="H95" i="2"/>
  <c r="G95" i="2"/>
  <c r="E95" i="2"/>
  <c r="J115" i="2"/>
  <c r="I90" i="23" s="1"/>
  <c r="I115" i="2"/>
  <c r="H90" i="23" s="1"/>
  <c r="H115" i="2"/>
  <c r="G90" i="23" s="1"/>
  <c r="G115" i="2"/>
  <c r="F90" i="23" s="1"/>
  <c r="E115" i="2"/>
  <c r="K115" i="2"/>
  <c r="J90" i="23" s="1"/>
  <c r="E119" i="2"/>
  <c r="J119" i="2"/>
  <c r="I94" i="23" s="1"/>
  <c r="I119" i="2"/>
  <c r="H94" i="23" s="1"/>
  <c r="H119" i="2"/>
  <c r="G94" i="23" s="1"/>
  <c r="G119" i="2"/>
  <c r="F94" i="23" s="1"/>
  <c r="K119" i="2"/>
  <c r="J94" i="23" s="1"/>
  <c r="F118" i="2"/>
  <c r="E93" i="23" s="1"/>
  <c r="F117" i="2"/>
  <c r="E92" i="23" s="1"/>
  <c r="F116" i="2"/>
  <c r="E91" i="23" s="1"/>
  <c r="F114" i="2"/>
  <c r="E89" i="23" s="1"/>
  <c r="F113" i="2"/>
  <c r="E88" i="23" s="1"/>
  <c r="F112" i="2"/>
  <c r="E87" i="23" s="1"/>
  <c r="K111" i="2"/>
  <c r="J86" i="23" s="1"/>
  <c r="J111" i="2"/>
  <c r="I86" i="23" s="1"/>
  <c r="I111" i="2"/>
  <c r="H86" i="23" s="1"/>
  <c r="H111" i="2"/>
  <c r="G86" i="23" s="1"/>
  <c r="G111" i="2"/>
  <c r="F86" i="23" s="1"/>
  <c r="E111" i="2"/>
  <c r="F115" i="2" l="1"/>
  <c r="E90" i="23" s="1"/>
  <c r="F95" i="2"/>
  <c r="F97" i="2"/>
  <c r="F96" i="2"/>
  <c r="F111" i="2"/>
  <c r="E86" i="23" s="1"/>
  <c r="H79" i="2" l="1"/>
  <c r="G63" i="23" s="1"/>
  <c r="H83" i="2"/>
  <c r="G67" i="23" s="1"/>
  <c r="H69" i="2"/>
  <c r="G57" i="23" s="1"/>
  <c r="H65" i="2"/>
  <c r="G53" i="23" s="1"/>
  <c r="F120" i="2" l="1"/>
  <c r="E95" i="23" s="1"/>
  <c r="E123" i="2"/>
  <c r="G123" i="2"/>
  <c r="H123" i="2"/>
  <c r="I123" i="2"/>
  <c r="J123" i="2"/>
  <c r="K123" i="2"/>
  <c r="E124" i="2"/>
  <c r="G124" i="2"/>
  <c r="H124" i="2"/>
  <c r="I124" i="2"/>
  <c r="J124" i="2"/>
  <c r="K124" i="2"/>
  <c r="E125" i="2"/>
  <c r="G125" i="2"/>
  <c r="F97" i="23" s="1"/>
  <c r="H125" i="2"/>
  <c r="G97" i="23" s="1"/>
  <c r="I125" i="2"/>
  <c r="H97" i="23" s="1"/>
  <c r="J125" i="2"/>
  <c r="I97" i="23" s="1"/>
  <c r="K125" i="2"/>
  <c r="J97" i="23" s="1"/>
  <c r="F126" i="2"/>
  <c r="F127" i="2"/>
  <c r="F123" i="2" l="1"/>
  <c r="E98" i="23"/>
  <c r="F124" i="2"/>
  <c r="E99" i="23"/>
  <c r="H122" i="2"/>
  <c r="I122" i="2"/>
  <c r="F122" i="2"/>
  <c r="K122" i="2"/>
  <c r="G122" i="2"/>
  <c r="J122" i="2"/>
  <c r="E122" i="2"/>
  <c r="F121" i="2"/>
  <c r="F125" i="2"/>
  <c r="E97" i="23" s="1"/>
  <c r="F119" i="2" l="1"/>
  <c r="E94" i="23" s="1"/>
  <c r="E96" i="23"/>
  <c r="F56" i="2"/>
  <c r="F55" i="2"/>
  <c r="F51" i="2"/>
  <c r="E43" i="23" s="1"/>
  <c r="F50" i="2"/>
  <c r="E42" i="23" s="1"/>
  <c r="E41" i="23" s="1"/>
  <c r="K49" i="2"/>
  <c r="J49" i="2"/>
  <c r="I49" i="2"/>
  <c r="H49" i="2"/>
  <c r="G49" i="2"/>
  <c r="E49" i="2"/>
  <c r="F48" i="2"/>
  <c r="F47" i="2"/>
  <c r="K46" i="2"/>
  <c r="J46" i="2"/>
  <c r="I46" i="2"/>
  <c r="H46" i="2"/>
  <c r="G46" i="2"/>
  <c r="E46" i="2"/>
  <c r="K45" i="2"/>
  <c r="J45" i="2"/>
  <c r="I45" i="2"/>
  <c r="H45" i="2"/>
  <c r="G45" i="2"/>
  <c r="E45" i="2"/>
  <c r="K44" i="2"/>
  <c r="J44" i="2"/>
  <c r="I44" i="2"/>
  <c r="H44" i="2"/>
  <c r="G44" i="2"/>
  <c r="E44" i="2"/>
  <c r="F42" i="2"/>
  <c r="E37" i="23" s="1"/>
  <c r="F41" i="2"/>
  <c r="E36" i="23" s="1"/>
  <c r="K40" i="2"/>
  <c r="J40" i="2"/>
  <c r="I40" i="2"/>
  <c r="H40" i="2"/>
  <c r="G40" i="2"/>
  <c r="E40" i="2"/>
  <c r="F39" i="2"/>
  <c r="K38" i="2"/>
  <c r="J38" i="2"/>
  <c r="I38" i="2"/>
  <c r="H38" i="2"/>
  <c r="G38" i="2"/>
  <c r="E38" i="2"/>
  <c r="H29" i="2"/>
  <c r="H53" i="2" s="1"/>
  <c r="G37" i="2"/>
  <c r="F32" i="23" s="1"/>
  <c r="F31" i="23" s="1"/>
  <c r="K36" i="2"/>
  <c r="J36" i="2"/>
  <c r="I36" i="2"/>
  <c r="G36" i="2"/>
  <c r="E36" i="2"/>
  <c r="G35" i="2"/>
  <c r="G34" i="2"/>
  <c r="K33" i="2"/>
  <c r="J33" i="2"/>
  <c r="I33" i="2"/>
  <c r="H33" i="2"/>
  <c r="G26" i="23" s="1"/>
  <c r="E33" i="2"/>
  <c r="K29" i="2"/>
  <c r="J29" i="2"/>
  <c r="I29" i="2"/>
  <c r="E29" i="2"/>
  <c r="E53" i="2" s="1"/>
  <c r="K28" i="2"/>
  <c r="K54" i="2" s="1"/>
  <c r="J28" i="2"/>
  <c r="I28" i="2"/>
  <c r="H28" i="2"/>
  <c r="E28" i="2"/>
  <c r="F34" i="2" l="1"/>
  <c r="E29" i="23" s="1"/>
  <c r="F29" i="23"/>
  <c r="F35" i="2"/>
  <c r="E30" i="23" s="1"/>
  <c r="F30" i="23"/>
  <c r="E35" i="23"/>
  <c r="I54" i="2"/>
  <c r="F40" i="2"/>
  <c r="G29" i="2"/>
  <c r="G53" i="2" s="1"/>
  <c r="F38" i="2"/>
  <c r="I53" i="2"/>
  <c r="I52" i="2" s="1"/>
  <c r="H43" i="2"/>
  <c r="I43" i="2"/>
  <c r="K43" i="2"/>
  <c r="E31" i="23"/>
  <c r="H36" i="2"/>
  <c r="F36" i="2" s="1"/>
  <c r="F29" i="2"/>
  <c r="F37" i="2"/>
  <c r="E32" i="23" s="1"/>
  <c r="E43" i="2"/>
  <c r="J43" i="2"/>
  <c r="J53" i="2"/>
  <c r="F44" i="2"/>
  <c r="F46" i="2"/>
  <c r="F45" i="2"/>
  <c r="K27" i="2"/>
  <c r="J27" i="2"/>
  <c r="G43" i="2"/>
  <c r="G33" i="2"/>
  <c r="F33" i="2" s="1"/>
  <c r="I27" i="2"/>
  <c r="E54" i="2"/>
  <c r="E52" i="2" s="1"/>
  <c r="E27" i="2"/>
  <c r="K53" i="2"/>
  <c r="K52" i="2" s="1"/>
  <c r="F49" i="2"/>
  <c r="H27" i="2"/>
  <c r="H54" i="2"/>
  <c r="H52" i="2" s="1"/>
  <c r="J54" i="2"/>
  <c r="G28" i="2"/>
  <c r="E28" i="23" l="1"/>
  <c r="F28" i="23"/>
  <c r="F53" i="2"/>
  <c r="F43" i="2"/>
  <c r="J52" i="2"/>
  <c r="G54" i="2"/>
  <c r="G52" i="2" s="1"/>
  <c r="F28" i="2"/>
  <c r="F54" i="2" s="1"/>
  <c r="G27" i="2"/>
  <c r="F27" i="2" s="1"/>
  <c r="F52" i="2" l="1"/>
  <c r="E55" i="23"/>
  <c r="J59" i="23"/>
  <c r="J58" i="23" s="1"/>
  <c r="I59" i="23"/>
  <c r="I58" i="23" s="1"/>
  <c r="H59" i="23"/>
  <c r="H58" i="23" s="1"/>
  <c r="G59" i="23"/>
  <c r="G58" i="23" s="1"/>
  <c r="E59" i="23"/>
  <c r="E58" i="23" s="1"/>
  <c r="E59" i="2"/>
  <c r="K59" i="2"/>
  <c r="J59" i="2"/>
  <c r="I59" i="2"/>
  <c r="G69" i="2"/>
  <c r="F57" i="23" s="1"/>
  <c r="K68" i="2"/>
  <c r="J56" i="23" s="1"/>
  <c r="J68" i="2"/>
  <c r="I56" i="23" s="1"/>
  <c r="I68" i="2"/>
  <c r="H56" i="23" s="1"/>
  <c r="E68" i="2"/>
  <c r="G68" i="2" l="1"/>
  <c r="F56" i="23" s="1"/>
  <c r="F59" i="23"/>
  <c r="F58" i="23" s="1"/>
  <c r="H68" i="2"/>
  <c r="G56" i="23" s="1"/>
  <c r="F69" i="2"/>
  <c r="F68" i="2" l="1"/>
  <c r="E56" i="23" s="1"/>
  <c r="E57" i="23"/>
  <c r="E89" i="2"/>
  <c r="H59" i="2" l="1"/>
  <c r="E54" i="23" l="1"/>
  <c r="J54" i="23"/>
  <c r="I54" i="23"/>
  <c r="H54" i="23"/>
  <c r="G54" i="23"/>
  <c r="F54" i="23"/>
  <c r="E51" i="23"/>
  <c r="E50" i="23"/>
  <c r="J49" i="23"/>
  <c r="I49" i="23"/>
  <c r="H49" i="23"/>
  <c r="G49" i="23"/>
  <c r="F49" i="23"/>
  <c r="E65" i="23"/>
  <c r="E64" i="23" s="1"/>
  <c r="J64" i="23"/>
  <c r="I64" i="23"/>
  <c r="H64" i="23"/>
  <c r="G64" i="23"/>
  <c r="F64" i="23"/>
  <c r="E69" i="23"/>
  <c r="E68" i="23" s="1"/>
  <c r="J68" i="23"/>
  <c r="I68" i="23"/>
  <c r="H68" i="23"/>
  <c r="G68" i="23"/>
  <c r="F68" i="23"/>
  <c r="E49" i="23" l="1"/>
  <c r="E101" i="2"/>
  <c r="E98" i="2"/>
  <c r="E91" i="2"/>
  <c r="E86" i="2"/>
  <c r="E85" i="2" s="1"/>
  <c r="E84" i="2" s="1"/>
  <c r="E82" i="2"/>
  <c r="E80" i="2"/>
  <c r="E78" i="2"/>
  <c r="E77" i="2"/>
  <c r="E76" i="2" s="1"/>
  <c r="E74" i="2"/>
  <c r="E73" i="2"/>
  <c r="E72" i="2" s="1"/>
  <c r="E70" i="2"/>
  <c r="E66" i="2"/>
  <c r="E64" i="2"/>
  <c r="E61" i="2"/>
  <c r="E60" i="2"/>
  <c r="E58" i="2" l="1"/>
  <c r="E130" i="2"/>
  <c r="E129" i="2"/>
  <c r="E88" i="2"/>
  <c r="H104" i="2" l="1"/>
  <c r="G79" i="23" s="1"/>
  <c r="I104" i="2"/>
  <c r="H79" i="23" s="1"/>
  <c r="F105" i="2" l="1"/>
  <c r="E80" i="23" s="1"/>
  <c r="G104" i="2"/>
  <c r="F79" i="23" s="1"/>
  <c r="K131" i="2"/>
  <c r="J131" i="2"/>
  <c r="I131" i="2"/>
  <c r="H131" i="2"/>
  <c r="G131" i="2"/>
  <c r="E131" i="2"/>
  <c r="F131" i="2" l="1"/>
  <c r="F27" i="23"/>
  <c r="F26" i="23" l="1"/>
  <c r="E26" i="23" s="1"/>
  <c r="G65" i="2" l="1"/>
  <c r="G59" i="2" l="1"/>
  <c r="F59" i="2" s="1"/>
  <c r="F53" i="23"/>
  <c r="I64" i="2"/>
  <c r="H52" i="23" s="1"/>
  <c r="J64" i="2"/>
  <c r="I52" i="23" s="1"/>
  <c r="E27" i="23" l="1"/>
  <c r="K137" i="2" l="1"/>
  <c r="J137" i="2"/>
  <c r="I137" i="2"/>
  <c r="H137" i="2"/>
  <c r="G137" i="2"/>
  <c r="E137" i="2"/>
  <c r="F110" i="2"/>
  <c r="E85" i="23" s="1"/>
  <c r="F109" i="2"/>
  <c r="E84" i="23" s="1"/>
  <c r="K108" i="2"/>
  <c r="J83" i="23" s="1"/>
  <c r="J108" i="2"/>
  <c r="I83" i="23" s="1"/>
  <c r="I108" i="2"/>
  <c r="H83" i="23" s="1"/>
  <c r="H108" i="2"/>
  <c r="G83" i="23" s="1"/>
  <c r="G108" i="2"/>
  <c r="F83" i="23" s="1"/>
  <c r="E108" i="2"/>
  <c r="F107" i="2"/>
  <c r="E82" i="23" s="1"/>
  <c r="F106" i="2"/>
  <c r="E81" i="23" s="1"/>
  <c r="K104" i="2"/>
  <c r="J79" i="23" s="1"/>
  <c r="J104" i="2"/>
  <c r="I79" i="23" s="1"/>
  <c r="E104" i="2"/>
  <c r="F103" i="2"/>
  <c r="E78" i="23" s="1"/>
  <c r="F102" i="2"/>
  <c r="E77" i="23" s="1"/>
  <c r="K101" i="2"/>
  <c r="J76" i="23" s="1"/>
  <c r="J101" i="2"/>
  <c r="I76" i="23" s="1"/>
  <c r="I101" i="2"/>
  <c r="H76" i="23" s="1"/>
  <c r="H101" i="2"/>
  <c r="G76" i="23" s="1"/>
  <c r="G101" i="2"/>
  <c r="F76" i="23" s="1"/>
  <c r="F100" i="2"/>
  <c r="E75" i="23" s="1"/>
  <c r="F99" i="2"/>
  <c r="E74" i="23" s="1"/>
  <c r="K98" i="2"/>
  <c r="J73" i="23" s="1"/>
  <c r="J98" i="2"/>
  <c r="I73" i="23" s="1"/>
  <c r="I98" i="2"/>
  <c r="H73" i="23" s="1"/>
  <c r="H98" i="2"/>
  <c r="G73" i="23" s="1"/>
  <c r="G98" i="2"/>
  <c r="F73" i="23" s="1"/>
  <c r="K136" i="2"/>
  <c r="J136" i="2"/>
  <c r="I136" i="2"/>
  <c r="H136" i="2"/>
  <c r="G136" i="2"/>
  <c r="E136" i="2"/>
  <c r="F93" i="2"/>
  <c r="F92" i="2"/>
  <c r="K91" i="2"/>
  <c r="J70" i="23" s="1"/>
  <c r="J91" i="2"/>
  <c r="I70" i="23" s="1"/>
  <c r="I91" i="2"/>
  <c r="H70" i="23" s="1"/>
  <c r="H91" i="2"/>
  <c r="G70" i="23" s="1"/>
  <c r="G91" i="2"/>
  <c r="F70" i="23" s="1"/>
  <c r="K130" i="2"/>
  <c r="J130" i="2"/>
  <c r="I130" i="2"/>
  <c r="H130" i="2"/>
  <c r="G130" i="2"/>
  <c r="F87" i="2"/>
  <c r="F86" i="2" s="1"/>
  <c r="F85" i="2" s="1"/>
  <c r="F84" i="2" s="1"/>
  <c r="K86" i="2"/>
  <c r="K85" i="2" s="1"/>
  <c r="K84" i="2" s="1"/>
  <c r="J86" i="2"/>
  <c r="J85" i="2" s="1"/>
  <c r="J84" i="2" s="1"/>
  <c r="I86" i="2"/>
  <c r="I85" i="2" s="1"/>
  <c r="I84" i="2" s="1"/>
  <c r="H86" i="2"/>
  <c r="H85" i="2" s="1"/>
  <c r="H84" i="2" s="1"/>
  <c r="G86" i="2"/>
  <c r="G85" i="2" s="1"/>
  <c r="G84" i="2" s="1"/>
  <c r="G83" i="2"/>
  <c r="F67" i="23" s="1"/>
  <c r="K82" i="2"/>
  <c r="J66" i="23" s="1"/>
  <c r="J82" i="2"/>
  <c r="I66" i="23" s="1"/>
  <c r="I82" i="2"/>
  <c r="H66" i="23" s="1"/>
  <c r="H82" i="2"/>
  <c r="G66" i="23" s="1"/>
  <c r="F81" i="2"/>
  <c r="F80" i="2" s="1"/>
  <c r="K80" i="2"/>
  <c r="J80" i="2"/>
  <c r="I80" i="2"/>
  <c r="H80" i="2"/>
  <c r="G80" i="2"/>
  <c r="G79" i="2"/>
  <c r="F63" i="23" s="1"/>
  <c r="K78" i="2"/>
  <c r="J62" i="23" s="1"/>
  <c r="J78" i="2"/>
  <c r="I62" i="23" s="1"/>
  <c r="I78" i="2"/>
  <c r="H62" i="23" s="1"/>
  <c r="H78" i="2"/>
  <c r="G62" i="23" s="1"/>
  <c r="K77" i="2"/>
  <c r="K76" i="2" s="1"/>
  <c r="J77" i="2"/>
  <c r="J76" i="2" s="1"/>
  <c r="I77" i="2"/>
  <c r="I76" i="2" s="1"/>
  <c r="H77" i="2"/>
  <c r="H76" i="2" s="1"/>
  <c r="G75" i="2"/>
  <c r="K74" i="2"/>
  <c r="J60" i="23" s="1"/>
  <c r="J74" i="2"/>
  <c r="I60" i="23" s="1"/>
  <c r="I74" i="2"/>
  <c r="H60" i="23" s="1"/>
  <c r="H74" i="2"/>
  <c r="G60" i="23" s="1"/>
  <c r="K73" i="2"/>
  <c r="K72" i="2" s="1"/>
  <c r="J73" i="2"/>
  <c r="J72" i="2" s="1"/>
  <c r="I73" i="2"/>
  <c r="I72" i="2" s="1"/>
  <c r="H73" i="2"/>
  <c r="F71" i="2"/>
  <c r="K70" i="2"/>
  <c r="J70" i="2"/>
  <c r="I70" i="2"/>
  <c r="H70" i="2"/>
  <c r="G70" i="2"/>
  <c r="F67" i="2"/>
  <c r="F66" i="2" s="1"/>
  <c r="K66" i="2"/>
  <c r="J66" i="2"/>
  <c r="I66" i="2"/>
  <c r="H66" i="2"/>
  <c r="G66" i="2"/>
  <c r="F65" i="2"/>
  <c r="E53" i="23" s="1"/>
  <c r="K64" i="2"/>
  <c r="J52" i="23" s="1"/>
  <c r="H64" i="2"/>
  <c r="G52" i="23" s="1"/>
  <c r="G64" i="2"/>
  <c r="F52" i="23" s="1"/>
  <c r="F63" i="2"/>
  <c r="F60" i="2" s="1"/>
  <c r="F62" i="2"/>
  <c r="K61" i="2"/>
  <c r="J61" i="2"/>
  <c r="I61" i="2"/>
  <c r="H61" i="2"/>
  <c r="H58" i="2" s="1"/>
  <c r="G61" i="2"/>
  <c r="K60" i="2"/>
  <c r="J60" i="2"/>
  <c r="I60" i="2"/>
  <c r="H60" i="2"/>
  <c r="G60" i="2"/>
  <c r="F137" i="2"/>
  <c r="F90" i="2" l="1"/>
  <c r="E72" i="23"/>
  <c r="F75" i="2"/>
  <c r="E61" i="23" s="1"/>
  <c r="F61" i="23"/>
  <c r="F89" i="2"/>
  <c r="E71" i="23"/>
  <c r="J58" i="2"/>
  <c r="I58" i="2"/>
  <c r="H72" i="2"/>
  <c r="H129" i="2"/>
  <c r="H134" i="2" s="1"/>
  <c r="G58" i="2"/>
  <c r="K58" i="2"/>
  <c r="J129" i="2"/>
  <c r="J134" i="2" s="1"/>
  <c r="K129" i="2"/>
  <c r="I129" i="2"/>
  <c r="I134" i="2" s="1"/>
  <c r="F104" i="2"/>
  <c r="E79" i="23" s="1"/>
  <c r="F130" i="2"/>
  <c r="G73" i="2"/>
  <c r="G72" i="2" s="1"/>
  <c r="F83" i="2"/>
  <c r="F70" i="2"/>
  <c r="G78" i="2"/>
  <c r="F136" i="2"/>
  <c r="F74" i="2"/>
  <c r="E60" i="23" s="1"/>
  <c r="F73" i="2"/>
  <c r="F72" i="2" s="1"/>
  <c r="G74" i="2"/>
  <c r="F60" i="23" s="1"/>
  <c r="H94" i="2"/>
  <c r="J88" i="2"/>
  <c r="H88" i="2"/>
  <c r="F64" i="2"/>
  <c r="E52" i="23" s="1"/>
  <c r="F88" i="2"/>
  <c r="F108" i="2"/>
  <c r="E83" i="23" s="1"/>
  <c r="E134" i="2"/>
  <c r="G88" i="2"/>
  <c r="K88" i="2"/>
  <c r="H135" i="2"/>
  <c r="E94" i="2"/>
  <c r="I94" i="2"/>
  <c r="I135" i="2"/>
  <c r="J94" i="2"/>
  <c r="G94" i="2"/>
  <c r="K94" i="2"/>
  <c r="G82" i="2"/>
  <c r="F66" i="23" s="1"/>
  <c r="G27" i="5"/>
  <c r="F98" i="2"/>
  <c r="E73" i="23" s="1"/>
  <c r="F101" i="2"/>
  <c r="E76" i="23" s="1"/>
  <c r="E135" i="2"/>
  <c r="F91" i="2"/>
  <c r="E70" i="23" s="1"/>
  <c r="F61" i="2"/>
  <c r="G77" i="2"/>
  <c r="I88" i="2"/>
  <c r="G135" i="2"/>
  <c r="H27" i="5"/>
  <c r="G26" i="5"/>
  <c r="E26" i="5"/>
  <c r="H26" i="5"/>
  <c r="D26" i="5"/>
  <c r="F26" i="5"/>
  <c r="D29" i="5"/>
  <c r="E29" i="5"/>
  <c r="F29" i="5"/>
  <c r="G29" i="5"/>
  <c r="H29" i="5"/>
  <c r="F79" i="2" l="1"/>
  <c r="F78" i="2" s="1"/>
  <c r="E62" i="23" s="1"/>
  <c r="F62" i="23"/>
  <c r="F94" i="2"/>
  <c r="F82" i="2"/>
  <c r="E66" i="23" s="1"/>
  <c r="E67" i="23"/>
  <c r="E63" i="23"/>
  <c r="F58" i="2"/>
  <c r="G129" i="2"/>
  <c r="F129" i="2" s="1"/>
  <c r="K128" i="2"/>
  <c r="D27" i="5"/>
  <c r="F27" i="5"/>
  <c r="G28" i="5"/>
  <c r="G25" i="5" s="1"/>
  <c r="J128" i="2"/>
  <c r="E27" i="5"/>
  <c r="K135" i="2"/>
  <c r="K134" i="2"/>
  <c r="H28" i="5"/>
  <c r="H25" i="5" s="1"/>
  <c r="I133" i="2"/>
  <c r="H133" i="2"/>
  <c r="I128" i="2"/>
  <c r="H128" i="2"/>
  <c r="E133" i="2"/>
  <c r="E128" i="2"/>
  <c r="F77" i="2"/>
  <c r="G76" i="2"/>
  <c r="J135" i="2"/>
  <c r="J133" i="2" s="1"/>
  <c r="I29" i="5"/>
  <c r="I26" i="5"/>
  <c r="K133" i="2" l="1"/>
  <c r="I27" i="5"/>
  <c r="G128" i="2"/>
  <c r="G134" i="2"/>
  <c r="G133" i="2" s="1"/>
  <c r="F76" i="2"/>
  <c r="F135" i="2"/>
  <c r="H20" i="5" l="1"/>
  <c r="G20" i="5"/>
  <c r="F21" i="4" s="1"/>
  <c r="F20" i="5"/>
  <c r="E20" i="5"/>
  <c r="H17" i="5"/>
  <c r="G17" i="5"/>
  <c r="F17" i="5"/>
  <c r="E17" i="5"/>
  <c r="D20" i="5"/>
  <c r="D17" i="5"/>
  <c r="F28" i="5"/>
  <c r="F25" i="5" s="1"/>
  <c r="H19" i="5"/>
  <c r="E19" i="5"/>
  <c r="G18" i="5"/>
  <c r="E28" i="5" l="1"/>
  <c r="E25" i="5" s="1"/>
  <c r="D28" i="5"/>
  <c r="D25" i="5" s="1"/>
  <c r="D18" i="5"/>
  <c r="C18" i="4"/>
  <c r="F18" i="5"/>
  <c r="E21" i="4"/>
  <c r="I17" i="5"/>
  <c r="G18" i="4"/>
  <c r="E18" i="5"/>
  <c r="E16" i="5" s="1"/>
  <c r="D21" i="4"/>
  <c r="F19" i="5"/>
  <c r="F19" i="4"/>
  <c r="C21" i="4"/>
  <c r="I20" i="5"/>
  <c r="G21" i="4"/>
  <c r="F16" i="5" l="1"/>
  <c r="I25" i="5"/>
  <c r="I28" i="5"/>
  <c r="E19" i="4"/>
  <c r="G19" i="5"/>
  <c r="G16" i="5" s="1"/>
  <c r="H18" i="5"/>
  <c r="H16" i="5" s="1"/>
  <c r="B21" i="4"/>
  <c r="D19" i="4"/>
  <c r="D19" i="5"/>
  <c r="C20" i="4" s="1"/>
  <c r="E18" i="4"/>
  <c r="D20" i="4"/>
  <c r="D18" i="4"/>
  <c r="E20" i="4"/>
  <c r="G19" i="4" l="1"/>
  <c r="I18" i="5"/>
  <c r="D16" i="5"/>
  <c r="I16" i="5" s="1"/>
  <c r="I19" i="5"/>
  <c r="D22" i="4"/>
  <c r="F20" i="4"/>
  <c r="C19" i="4"/>
  <c r="F18" i="4"/>
  <c r="E22" i="4"/>
  <c r="G20" i="4" l="1"/>
  <c r="G22" i="4" s="1"/>
  <c r="F22" i="4"/>
  <c r="B19" i="4"/>
  <c r="C22" i="4"/>
  <c r="B18" i="4"/>
  <c r="B20" i="4" l="1"/>
  <c r="B22" i="4" s="1"/>
  <c r="F128" i="2" l="1"/>
  <c r="F134" i="2"/>
  <c r="F133" i="2" s="1"/>
</calcChain>
</file>

<file path=xl/sharedStrings.xml><?xml version="1.0" encoding="utf-8"?>
<sst xmlns="http://schemas.openxmlformats.org/spreadsheetml/2006/main" count="682" uniqueCount="221">
  <si>
    <t>Цели муниципальной программы</t>
  </si>
  <si>
    <t>Координатор муниципальной программы</t>
  </si>
  <si>
    <t>Перечень подпрограмм</t>
  </si>
  <si>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</si>
  <si>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</si>
  <si>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</si>
  <si>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</si>
  <si>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</si>
  <si>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</si>
  <si>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</si>
  <si>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</si>
  <si>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</si>
  <si>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2.</t>
  </si>
  <si>
    <t>1.1.</t>
  </si>
  <si>
    <t>2.1.</t>
  </si>
  <si>
    <t>Единица измерения</t>
  </si>
  <si>
    <t>Источники финансирования муниципальной программы, 
в том числе по годам</t>
  </si>
  <si>
    <t>Всего, в том числе по годам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</si>
  <si>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</si>
  <si>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</si>
  <si>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Всего:
в том числе</t>
  </si>
  <si>
    <t>Средства бюджета городского округа Домодедово</t>
  </si>
  <si>
    <t>(наименование муниципальной программы городского округа Домодедово)</t>
  </si>
  <si>
    <t>Заказчик муниципальной программы</t>
  </si>
  <si>
    <t xml:space="preserve">Заказчик муниципальный подпрограммы </t>
  </si>
  <si>
    <t>Расходы  (тыс. руб.)</t>
  </si>
  <si>
    <t>Планируемые результаты реализации муниципальной программы</t>
  </si>
  <si>
    <t>Номер основного мероприятия в перечне  мероприятий подпрограммы</t>
  </si>
  <si>
    <t>1.2.</t>
  </si>
  <si>
    <t>2.2.</t>
  </si>
  <si>
    <t>Внебюджетные средства</t>
  </si>
  <si>
    <t>Тип показателя</t>
  </si>
  <si>
    <t>1.3.</t>
  </si>
  <si>
    <t>2.3.</t>
  </si>
  <si>
    <t>Паспорт муниципальной программы</t>
  </si>
  <si>
    <t xml:space="preserve">                                                                                                                               </t>
  </si>
  <si>
    <t>2.4.</t>
  </si>
  <si>
    <t>3.</t>
  </si>
  <si>
    <t>4.</t>
  </si>
  <si>
    <t>5.</t>
  </si>
  <si>
    <t>Служба информационного и технического обеспечения</t>
  </si>
  <si>
    <t>5</t>
  </si>
  <si>
    <t>6.</t>
  </si>
  <si>
    <t>1</t>
  </si>
  <si>
    <t>2</t>
  </si>
  <si>
    <t>3</t>
  </si>
  <si>
    <t>МБУ "МФЦ Домодедово"</t>
  </si>
  <si>
    <t>4</t>
  </si>
  <si>
    <t>МБУ «МФЦ Домодедово»</t>
  </si>
  <si>
    <t>В пределах средств, предусмотренных в бюджете городского округа Домодедово, выделенных на содержание  МБУ «МФЦ Домодедово»</t>
  </si>
  <si>
    <t>-</t>
  </si>
  <si>
    <t>Рейтинг-50</t>
  </si>
  <si>
    <t>Управление образования</t>
  </si>
  <si>
    <t>Доля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</t>
  </si>
  <si>
    <t>1.4.</t>
  </si>
  <si>
    <t>Сектор режима и защиты информации</t>
  </si>
  <si>
    <t>Отраслевой</t>
  </si>
  <si>
    <t>процент</t>
  </si>
  <si>
    <t>Доля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</t>
  </si>
  <si>
    <t>Повторные обращения – Доля обращений, поступивших на портал «Добродел», по которым поступили повторные обращения</t>
  </si>
  <si>
    <t>Ответь вовремя – Доля жалоб, поступивших на портал «Добродел», по которым нарушен срок подготовки ответа</t>
  </si>
  <si>
    <t>Доля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</t>
  </si>
  <si>
    <t>Обращение Губернатора Московской области</t>
  </si>
  <si>
    <t>Указной</t>
  </si>
  <si>
    <t>"Цифровое муниципальное образование"</t>
  </si>
  <si>
    <t>Первый заместитель главы администрации городского округа Домодедово Ведерникова М.И.</t>
  </si>
  <si>
    <t>Служба информационного и технического обеспечения администрации городского округа Домодедово</t>
  </si>
  <si>
    <t>Администрация городского округа Домодедово</t>
  </si>
  <si>
    <t xml:space="preserve">Планируемые результаты реализации муниципальной  программы  «Цифровое муниципальное образование» </t>
  </si>
  <si>
    <t>Обоснование объема финансовых ресурсов, необходимых для реализации муниципальной программы "Цифровое муниципальное образование"</t>
  </si>
  <si>
    <t>Перечень мероприятий муниципальной программы «Цифровое муниципальное образование»</t>
  </si>
  <si>
    <t>Базовое значение на начало реализации подпрограммы</t>
  </si>
  <si>
    <t>2020-2024</t>
  </si>
  <si>
    <t>Итого, в том числе:</t>
  </si>
  <si>
    <t>Средства бюджета го Домодедово</t>
  </si>
  <si>
    <t>Внебюджетные источники</t>
  </si>
  <si>
    <t>Управление строительства и городской инфраструктурф</t>
  </si>
  <si>
    <t>3.1.</t>
  </si>
  <si>
    <t>3.2.</t>
  </si>
  <si>
    <t>3.3.</t>
  </si>
  <si>
    <t>4.1.</t>
  </si>
  <si>
    <t>Комитет по культуре, спорту и делам молодежи</t>
  </si>
  <si>
    <t>Основное мероприятие D2. Федеральный проект «Информационная инфраструктура»</t>
  </si>
  <si>
    <t>5.1.</t>
  </si>
  <si>
    <t>6.1.</t>
  </si>
  <si>
    <t>Основное мероприятие E4. Федеральный проект «Цифровая образовательная среда»</t>
  </si>
  <si>
    <t>Средства Федерального бюджета</t>
  </si>
  <si>
    <t>Всего, в том числе</t>
  </si>
  <si>
    <t>№№ п/п</t>
  </si>
  <si>
    <t>Срок исполнения мероприятия</t>
  </si>
  <si>
    <t>Объем финансирования мероприятия в 2019 году (тыс. рублей)</t>
  </si>
  <si>
    <t>Объем финансирования по годам, (тыс. рублей)</t>
  </si>
  <si>
    <t>Ответственный за выполнение мероприятия подпрограммы</t>
  </si>
  <si>
    <t>Результаты выполнения мероприятий подпрограммы</t>
  </si>
  <si>
    <t>(годы)</t>
  </si>
  <si>
    <t>(тыс. руб.)</t>
  </si>
  <si>
    <t>Средства бюджета муниципального образования</t>
  </si>
  <si>
    <t>Наименование мероприятия подпрограммы</t>
  </si>
  <si>
    <t>Расчет необходимых финансовых ресурсов на реализацию мероприятия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</si>
  <si>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</si>
  <si>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</si>
  <si>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</t>
  </si>
  <si>
    <t>В пределах средств, предусмотренных в бюджете  городского округа Домодедово</t>
  </si>
  <si>
    <t>В пределах средств, предусмотренных в бюджете  Московской области</t>
  </si>
  <si>
    <t>минута</t>
  </si>
  <si>
    <t>Выполнение требований комфортности и доступности МФЦ</t>
  </si>
  <si>
    <t xml:space="preserve">Отраслевой </t>
  </si>
  <si>
    <t>Повышение качества  государственных и муниципальных услуг, оказываемых населению на территории городского округа Домодедово, обеспечение удобства получения и снижение сроков их оказания. Повышение эффективности муниципального управления в целях создания и  развития цифровой экономики за счет широкого внедрения информационно-коммуникационных технологий в деятельность органов местного самоуправления, муниципальных учреждений и предприятий городского округа Домодедово</t>
  </si>
  <si>
    <t>Подпрограмма II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</si>
  <si>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Паспорт муниципальной подпрограммы 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</si>
  <si>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Подпрограмма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</si>
  <si>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2020 год</t>
  </si>
  <si>
    <t>2021 год</t>
  </si>
  <si>
    <t>2022 год</t>
  </si>
  <si>
    <t>2023 год</t>
  </si>
  <si>
    <t>2024 год</t>
  </si>
  <si>
    <t>Доля граждан, имеющих доступ к получению государственных и муниципальных услуг по принципу «одного окна» по месту пребывания, в том числе в МФЦ</t>
  </si>
  <si>
    <t>Уровень удовлетворенности граждан качеством предоставления государственных и муниципальных услуг</t>
  </si>
  <si>
    <t>Среднее время ожидания в очереди для получения государственных (муниципальных) услуг</t>
  </si>
  <si>
    <t>ИТОГО по подпрограмме I</t>
  </si>
  <si>
    <t>ВСЕГО  по программе</t>
  </si>
  <si>
    <t>ИТОГО по подпрограмме II</t>
  </si>
  <si>
    <t>Мероприятия по реализации подпрограммы</t>
  </si>
  <si>
    <t>Отложенные решения – Доля отложенных решений от числа ответов, предоставленных на портале «Добродел» (два и более раз)</t>
  </si>
  <si>
    <t>"Цифровое муниципальное образование",</t>
  </si>
  <si>
    <t xml:space="preserve"> городского округа Домодедово</t>
  </si>
  <si>
    <t>2.5.</t>
  </si>
  <si>
    <t>Увеличение уровня удовлетворенности граждан качеством предоставления государственных и муниципальных услуг до 95,6% к 2024 г.</t>
  </si>
  <si>
    <t>утвержденной постановлением Администрации</t>
  </si>
  <si>
    <t>городского округа Домодедово</t>
  </si>
  <si>
    <t>от 31.10.2019г. № 2296"</t>
  </si>
  <si>
    <t>"Приложение к  постановлению Администрации</t>
  </si>
  <si>
    <t>Основное мероприятие 02. Организация деятельности многофункциональных центров предоставления государственных и муниципальных услуг</t>
  </si>
  <si>
    <t>Основное мероприятие 03.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</si>
  <si>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Основное мероприятие 01. Информационная инфраструктура</t>
  </si>
  <si>
    <t>Основное мероприятие 02. Информационная безопасность</t>
  </si>
  <si>
    <t>Основное мероприятие 03. Цифровое государственное управление</t>
  </si>
  <si>
    <t>Основное мероприятие 04. Цифровая культура</t>
  </si>
  <si>
    <t>03</t>
  </si>
  <si>
    <t>02</t>
  </si>
  <si>
    <t>01,02</t>
  </si>
  <si>
    <t>Стоимостная доля закупаемого и (или) арендуемого ОМСУ муниципального образования Московской области отечественного программного обеспечения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</si>
  <si>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</t>
  </si>
  <si>
    <t>6.2.</t>
  </si>
  <si>
    <t>6.3.</t>
  </si>
  <si>
    <t>6.4.</t>
  </si>
  <si>
    <t>Мероприятие E4.03. Оснащение планшетными компьютерами общеобразовательных организаций в муниципальном образовании Московской области</t>
  </si>
  <si>
    <t>Мероприятие E4.04. 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</si>
  <si>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Мероприятие E4.15. 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</si>
  <si>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E4.16.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</si>
  <si>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Обеспечение стоимостной доли закупаемого и (или) арендуемого ОМСУ муниципального образования Московской области отечественного программного обеспечения на уровне 75% Обеспечение Доли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подписи, на уровне 100%; Обеспечение процента проникновения ЕСИА в муниципальном образовании Московской области сна уровне 80%; Уменьшение доли муниципальных (государственных) услуг, по которым нарушены регламентные сроки, до 2% в 2020г; Увеличение доли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услуг,  до 90% в 2021г; Уменьшение доли отказов в предоставлении муниципальных (государственных) услуг, с базового 30% до 15% в 2022г; Уменьшение доли обращений, поступивших на портал «Добродел», по которым поступили повторные обращения, с базового 40% до 30% в 2020г; Обеспечение доли Отложенных решений от числа ответов, предоставленных на портале «Добродел» (два и более раз), на уровне 5%; Уменьшение доли жалоб, поступивших на портал «Добродел», по которым нарушен срок подготовки ответа, с базового 10% до 5% в 2020г;  Обеспечение доли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деятельности, на уровне 100%г.</t>
  </si>
  <si>
    <t xml:space="preserve">Обеспечение доли муниципальных учреждений культуры, обеспеченных доступом в информационно-телекоммуникационную сеть Интернет на скорости: для учреждений культуры, расположенных в городских населенных пунктах, – не менее 50 Мбит/с; для учреждений культуры, расположенных в сельских населенных пунктах, – не менее 10 Мбит/с, на уровне 100% </t>
  </si>
  <si>
    <t>Увеличение доли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 до 87,8%  к 2023 г., Обеспечение доли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области,  на уровне 100%</t>
  </si>
  <si>
    <t>Обеспечение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 на уровне  100%;  Обеспечение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требованиями, на уровне 100%</t>
  </si>
  <si>
    <t>Основное мероприятие D6. Федеральный проект «Цифровое государственное управление»</t>
  </si>
  <si>
    <t>Обесепечение доли используемых в деятельности ОМСУ муниципального образования Московской области информационно-аналитических сервисов ЕИАС ЖКХ МО на уровне 100%</t>
  </si>
  <si>
    <t>Управление ЖКХ</t>
  </si>
  <si>
    <t>7.1.</t>
  </si>
  <si>
    <t xml:space="preserve">Мероприятие 01.02. 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</si>
  <si>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Мероприятие 02.01.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</si>
  <si>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Мероприятие 02.02.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</si>
  <si>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Мероприятие 02.03. 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</t>
  </si>
  <si>
    <t>Мероприятие 02.04. 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</si>
  <si>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Мероприятие 02.05.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</si>
  <si>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Мероприятие 03.01. 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</si>
  <si>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Мероприятие 01.01. 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</si>
  <si>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Мероприятие 01.02. 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</si>
  <si>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Мероприятие 01.03. 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</si>
  <si>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Мероприятие 01.04. Обеспечение оборудованием и поддержание его работоспособности</t>
  </si>
  <si>
    <t>Мероприятие 02.01. 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</si>
  <si>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Мероприятие 03.01. Обеспечение программными продуктами</t>
  </si>
  <si>
    <t>Мероприятие 03.02. 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</si>
  <si>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Мероприятие 03.03. 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</si>
  <si>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Мероприятие 04.01. Обеспечение муниципальных учреждений культуры доступом в информационно-телекоммуникационную сеть Интернет</t>
  </si>
  <si>
    <t>Мероприятие D6.01. Предоставление доступа к электронным сервисам цифровой инфраструктуры в сфере жилищно-коммунального хозяйства</t>
  </si>
  <si>
    <t>Основное мероприятие 01.  Реализация общесистемных мер по повышению качества и доступности государственных и муниципальных услуг в Московской области на территории муниципального образования</t>
  </si>
  <si>
    <t>Доля заявителей МФЦ, ожидающих в очереди более 11 минут</t>
  </si>
  <si>
    <t>Образовательные организации оснащены (обновили)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</si>
  <si>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Региональный проект «Цифровая образовательная среда»</t>
  </si>
  <si>
    <t xml:space="preserve">Мероприятие D2.10. Формирование 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
</t>
  </si>
  <si>
    <t>E4</t>
  </si>
  <si>
    <t>D2</t>
  </si>
  <si>
    <t>Обеспечение доли муниципальных общеобразовательных организаций в муниципальном образовании Московской области, подключенных к сети Интернет на скорости: для общеобразовательных организаций, расположенных в городских населенных пунктах, – не менее 100 Мбит/с; для общеобразовательных организаций, расположенных в сельских населенных пунктах, – не менее 50 Мбит/с., на уровне 100%.
Доля государственных и муниципальных образовательных организаций, реализующих программы начального общего, основного общего, среднего общего образования, в учебных классах которых обеспечена возможность беспроводного широкополосного доступа к информационно-телекоммуникационной сети "Интернет" по технологии WiFi к 2024 г 100%</t>
  </si>
  <si>
    <t>Образовательные организации оснащены (обновили)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 к 2024г 46,43%</t>
  </si>
  <si>
    <t>1.5.</t>
  </si>
  <si>
    <t>Мероприятие 01.05. 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</si>
  <si>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2020-2021</t>
  </si>
  <si>
    <t>Мероприятие 03.02.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</si>
  <si>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6.5.</t>
  </si>
  <si>
    <t>Мероприятие E4.17. 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</si>
  <si>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E4.20. Обеспечение образовательных организаций материально-технической базой для внедрения цифровой образовательной среды</t>
  </si>
  <si>
    <t>Мероприятие E4.21. Обновление и техническое обслуживание (ремонт) средств (программного обеспечения и оборудования), приобретенных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</si>
  <si>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6.6.</t>
  </si>
  <si>
    <t>6.7.</t>
  </si>
  <si>
    <t>от 31.10.2019г.  № 2296</t>
  </si>
  <si>
    <t xml:space="preserve">Доля помещений аппаратных, приведенных в соответствие со стандартом «Цифровая школа» в части
ИТ-инфраструктуры государственных и муниципальных общеобразовательных организаций, реализующих программы общего образования, для обеспечения в помещениях безопасного доступа к государственным, муниципальным и иным информационным системам, информационно-телекоммуникационной сети «Интернет» и обеспечения базовой безопасности образовательного процесса
</t>
  </si>
  <si>
    <t>В пределах средств, предусмотренных в бюджете  го Домодедово</t>
  </si>
  <si>
    <t xml:space="preserve">Мероприятие D2.10. Формирование
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
</t>
  </si>
  <si>
    <t>Мероприятие E4.21. 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</si>
  <si>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Доля электронного юридически значимого документооборота в органах местного самоуправления и подведомственных им учреждениях в Московской области</t>
  </si>
  <si>
    <t>Доля муниципальных (государственных) услуг, предоставленных без нарушения регламентного срока при оказании услуг в электронном виде на региональном портале государственных услуг</t>
  </si>
  <si>
    <t>Доля обращений за получением муниципальных (государственных) услуг в электронном виде с использованием РПГУ без необходимости личного посещения органов местного самоуправления и МФЦ от общего количества таких услуг</t>
  </si>
  <si>
    <t>Доля муниципальных учреждений культуры, обеспеченных доступом в информационно-телекоммуникационную сеть Интернет на скорости:
для учреждений культуры, расположенных в городских населенных пунктах, – не менее 50 Мбит/с;
для учреждений культуры, расположенных в сельских населенных пунктах, – не менее 10 Мбит/с</t>
  </si>
  <si>
    <t>Образовательные организации обеспечены материально-технической базой для внедрения цифровой образовательной среды</t>
  </si>
  <si>
    <t>_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</si>
  <si>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связи»</t>
  </si>
  <si>
    <t>Паспорт муниципальной подпрограммы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связи»</t>
  </si>
  <si>
    <t>Приложение №2 к муниципальной программе</t>
  </si>
  <si>
    <t>Обеспечение доли граждан, имеющих доступ к получению государственных и муниципальных услуг по принципу «одного окна» по месту пребывания, в том числе в МФЦ - 100%  к 2024 г.                                                                                                                                                                                                                                 Уменьшение среднего времени ожидания в очереди для получения государственных (муниципальных) услуг до 11 минут к 2024 г.</t>
  </si>
  <si>
    <t>Подпрограмма  1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связи»</t>
  </si>
  <si>
    <t>Приложение №1 к  постановлению Администрации</t>
  </si>
  <si>
    <t>Приложение №2 к  постановлению Администрации</t>
  </si>
  <si>
    <t>"Приложение №1</t>
  </si>
  <si>
    <t>к  муниципальной программе</t>
  </si>
  <si>
    <t>от 31.10.2019г.  № 2296"</t>
  </si>
  <si>
    <t>Приложение №3 к  постановлению Администрации</t>
  </si>
  <si>
    <t>"Приложение №3 к  муниципальной программе</t>
  </si>
  <si>
    <t>Приложение №4 к  постановлению Администрации</t>
  </si>
  <si>
    <t>"Приложение №4 к  муниципальной программе</t>
  </si>
  <si>
    <t>Мероприятие 01.01. Оптимизация предоставления государственных и муниципальных услуг</t>
  </si>
  <si>
    <t>от 17.02.2022  № 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</si>
</sst>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0"/>
      <name val="Arial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>
      <protection locked="0"/>
    </xf>
    <xf numFmtId="0" fontId="4" fillId="0" borderId="0"/>
    <xf numFmtId="0" fontId="4" fillId="0" borderId="0">
      <protection locked="0"/>
    </xf>
  </cellStyleXfs>
  <cellXfs count="166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164" fontId="2" fillId="2" borderId="0" xfId="0" applyNumberFormat="1" applyFont="1" applyFill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/>
    </xf>
    <xf numFmtId="0" fontId="12" fillId="2" borderId="1" xfId="0" applyFont="1" applyFill="1" applyBorder="1" applyAlignment="1">
      <alignment horizontal="justify" vertical="center"/>
    </xf>
    <xf numFmtId="0" fontId="0" fillId="2" borderId="0" xfId="0" applyFill="1" applyAlignment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Border="1" applyAlignment="1">
      <alignment horizontal="left"/>
    </xf>
    <xf numFmtId="0" fontId="10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4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4" fontId="2" fillId="2" borderId="1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4" fontId="2" fillId="2" borderId="3" xfId="0" applyNumberFormat="1" applyFont="1" applyFill="1" applyBorder="1" applyAlignment="1">
      <alignment horizontal="center" vertical="top" wrapText="1"/>
    </xf>
    <xf numFmtId="0" fontId="4" fillId="2" borderId="0" xfId="0" applyFont="1" applyFill="1"/>
    <xf numFmtId="0" fontId="12" fillId="2" borderId="1" xfId="0" applyFont="1" applyFill="1" applyBorder="1" applyAlignment="1">
      <alignment horizontal="center" vertical="center"/>
    </xf>
    <xf numFmtId="2" fontId="6" fillId="2" borderId="0" xfId="0" applyNumberFormat="1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10" fillId="2" borderId="1" xfId="2" applyFont="1" applyFill="1" applyBorder="1" applyAlignment="1">
      <alignment horizontal="center" vertical="center" wrapText="1"/>
    </xf>
    <xf numFmtId="49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vertical="center" wrapText="1"/>
    </xf>
    <xf numFmtId="165" fontId="10" fillId="2" borderId="1" xfId="2" applyNumberFormat="1" applyFont="1" applyFill="1" applyBorder="1" applyAlignment="1">
      <alignment horizontal="center" vertical="center" wrapText="1"/>
    </xf>
    <xf numFmtId="2" fontId="8" fillId="2" borderId="1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justify" vertical="top" wrapText="1"/>
    </xf>
    <xf numFmtId="0" fontId="2" fillId="2" borderId="7" xfId="0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justify" vertical="top" wrapText="1"/>
    </xf>
    <xf numFmtId="0" fontId="2" fillId="2" borderId="10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0" fillId="2" borderId="2" xfId="0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0" fillId="2" borderId="2" xfId="0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14" fillId="2" borderId="10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80" zoomScaleNormal="80" workbookViewId="0">
      <selection activeCell="J7" sqref="J7"/>
    </sheetView>
  </sheetViews>
  <sheetFormatPr defaultColWidth="9.140625" defaultRowHeight="15.75" x14ac:dyDescent="0.25"/>
  <cols>
    <col min="1" max="1" width="42.7109375" style="1" customWidth="1"/>
    <col min="2" max="2" width="24.140625" style="1" customWidth="1"/>
    <col min="3" max="3" width="24.5703125" style="1" customWidth="1"/>
    <col min="4" max="4" width="25.85546875" style="1" customWidth="1"/>
    <col min="5" max="5" width="25.140625" style="1" customWidth="1"/>
    <col min="6" max="6" width="25.85546875" style="1" customWidth="1"/>
    <col min="7" max="7" width="25.7109375" style="1" customWidth="1"/>
    <col min="8" max="16384" width="9.140625" style="1"/>
  </cols>
  <sheetData>
    <row r="1" spans="1:9" x14ac:dyDescent="0.25">
      <c r="F1" s="22" t="s">
        <v>210</v>
      </c>
      <c r="G1" s="21"/>
      <c r="H1" s="21"/>
      <c r="I1" s="21"/>
    </row>
    <row r="2" spans="1:9" x14ac:dyDescent="0.25">
      <c r="F2" s="44" t="s">
        <v>129</v>
      </c>
      <c r="G2" s="21"/>
      <c r="H2" s="21"/>
      <c r="I2" s="21"/>
    </row>
    <row r="3" spans="1:9" x14ac:dyDescent="0.25">
      <c r="F3" s="23" t="s">
        <v>220</v>
      </c>
      <c r="G3" s="24"/>
      <c r="H3" s="21"/>
      <c r="I3" s="21"/>
    </row>
    <row r="4" spans="1:9" s="25" customFormat="1" x14ac:dyDescent="0.25">
      <c r="F4" s="22" t="s">
        <v>131</v>
      </c>
    </row>
    <row r="5" spans="1:9" s="25" customFormat="1" x14ac:dyDescent="0.25">
      <c r="F5" s="44" t="s">
        <v>129</v>
      </c>
    </row>
    <row r="6" spans="1:9" s="25" customFormat="1" x14ac:dyDescent="0.25">
      <c r="F6" s="43" t="s">
        <v>130</v>
      </c>
    </row>
    <row r="7" spans="1:9" x14ac:dyDescent="0.25">
      <c r="A7" s="86" t="s">
        <v>34</v>
      </c>
      <c r="B7" s="87"/>
      <c r="C7" s="87"/>
      <c r="D7" s="87"/>
      <c r="E7" s="87"/>
      <c r="F7" s="87"/>
      <c r="G7" s="87"/>
    </row>
    <row r="8" spans="1:9" ht="15.6" customHeight="1" x14ac:dyDescent="0.25">
      <c r="A8" s="86" t="s">
        <v>64</v>
      </c>
      <c r="B8" s="86"/>
      <c r="C8" s="86"/>
      <c r="D8" s="86"/>
      <c r="E8" s="86"/>
      <c r="F8" s="86"/>
      <c r="G8" s="86"/>
    </row>
    <row r="9" spans="1:9" x14ac:dyDescent="0.25">
      <c r="A9" s="86" t="s">
        <v>22</v>
      </c>
      <c r="B9" s="86"/>
      <c r="C9" s="86"/>
      <c r="D9" s="86"/>
      <c r="E9" s="86"/>
      <c r="F9" s="86"/>
      <c r="G9" s="86"/>
    </row>
    <row r="10" spans="1:9" x14ac:dyDescent="0.25">
      <c r="A10" s="7"/>
      <c r="B10" s="3"/>
      <c r="C10" s="3"/>
      <c r="D10" s="3"/>
      <c r="E10" s="3"/>
      <c r="F10" s="3"/>
      <c r="G10" s="3"/>
    </row>
    <row r="11" spans="1:9" ht="17.25" customHeight="1" x14ac:dyDescent="0.25">
      <c r="A11" s="2" t="s">
        <v>1</v>
      </c>
      <c r="B11" s="93" t="s">
        <v>65</v>
      </c>
      <c r="C11" s="97"/>
      <c r="D11" s="97"/>
      <c r="E11" s="97"/>
      <c r="F11" s="97"/>
      <c r="G11" s="98"/>
    </row>
    <row r="12" spans="1:9" x14ac:dyDescent="0.25">
      <c r="A12" s="2" t="s">
        <v>23</v>
      </c>
      <c r="B12" s="93" t="s">
        <v>66</v>
      </c>
      <c r="C12" s="97"/>
      <c r="D12" s="97"/>
      <c r="E12" s="97"/>
      <c r="F12" s="97"/>
      <c r="G12" s="98"/>
    </row>
    <row r="13" spans="1:9" ht="74.25" customHeight="1" x14ac:dyDescent="0.25">
      <c r="A13" s="2" t="s">
        <v>0</v>
      </c>
      <c r="B13" s="90" t="s">
        <v>107</v>
      </c>
      <c r="C13" s="91"/>
      <c r="D13" s="91"/>
      <c r="E13" s="91"/>
      <c r="F13" s="91"/>
      <c r="G13" s="92"/>
    </row>
    <row r="14" spans="1:9" ht="33" customHeight="1" x14ac:dyDescent="0.25">
      <c r="A14" s="99" t="s">
        <v>2</v>
      </c>
      <c r="B14" s="93" t="s">
        <v>205</v>
      </c>
      <c r="C14" s="94"/>
      <c r="D14" s="94"/>
      <c r="E14" s="94"/>
      <c r="F14" s="94"/>
      <c r="G14" s="95"/>
    </row>
    <row r="15" spans="1:9" ht="36" customHeight="1" x14ac:dyDescent="0.25">
      <c r="A15" s="100"/>
      <c r="B15" s="93" t="s">
        <v>108</v>
      </c>
      <c r="C15" s="94"/>
      <c r="D15" s="94"/>
      <c r="E15" s="94"/>
      <c r="F15" s="94"/>
      <c r="G15" s="95"/>
    </row>
    <row r="16" spans="1:9" ht="19.5" customHeight="1" x14ac:dyDescent="0.25">
      <c r="A16" s="88" t="s">
        <v>16</v>
      </c>
      <c r="B16" s="96" t="s">
        <v>25</v>
      </c>
      <c r="C16" s="96"/>
      <c r="D16" s="96"/>
      <c r="E16" s="96"/>
      <c r="F16" s="96"/>
      <c r="G16" s="96"/>
    </row>
    <row r="17" spans="1:7" ht="34.5" customHeight="1" x14ac:dyDescent="0.25">
      <c r="A17" s="89"/>
      <c r="B17" s="12" t="s">
        <v>3</v>
      </c>
      <c r="C17" s="28">
        <v>2020</v>
      </c>
      <c r="D17" s="17">
        <v>2021</v>
      </c>
      <c r="E17" s="28">
        <v>2022</v>
      </c>
      <c r="F17" s="28">
        <v>2023</v>
      </c>
      <c r="G17" s="28">
        <v>2024</v>
      </c>
    </row>
    <row r="18" spans="1:7" ht="21.75" customHeight="1" x14ac:dyDescent="0.25">
      <c r="A18" s="2" t="s">
        <v>4</v>
      </c>
      <c r="B18" s="50">
        <f>SUM(C18:G18)</f>
        <v>29428.670000000002</v>
      </c>
      <c r="C18" s="50">
        <f>'Приложение 1 '!D17+'Приложение 1 '!D26</f>
        <v>0</v>
      </c>
      <c r="D18" s="50">
        <f>'Приложение 1 '!E17+'Приложение 1 '!E26</f>
        <v>9677.8799999999992</v>
      </c>
      <c r="E18" s="50">
        <f>'Приложение 1 '!F17+'Приложение 1 '!F26</f>
        <v>16168.27</v>
      </c>
      <c r="F18" s="50">
        <f>'Приложение 1 '!G17+'Приложение 1 '!G26</f>
        <v>0</v>
      </c>
      <c r="G18" s="50">
        <f>'Приложение 1 '!H17+'Приложение 1 '!H26</f>
        <v>3582.52</v>
      </c>
    </row>
    <row r="19" spans="1:7" ht="20.25" customHeight="1" x14ac:dyDescent="0.25">
      <c r="A19" s="2" t="s">
        <v>10</v>
      </c>
      <c r="B19" s="50">
        <f t="shared" ref="B19:B21" si="0">SUM(C19:G19)</f>
        <v>37378.25</v>
      </c>
      <c r="C19" s="50">
        <f>'Приложение 1 '!D18+'Приложение 1 '!D27</f>
        <v>10451</v>
      </c>
      <c r="D19" s="50">
        <f>'Приложение 1 '!E18+'Приложение 1 '!E27</f>
        <v>7897.9600000000009</v>
      </c>
      <c r="E19" s="50">
        <f>'Приложение 1 '!F18+'Приложение 1 '!F27</f>
        <v>8397.119999999999</v>
      </c>
      <c r="F19" s="50">
        <f>'Приложение 1 '!G18+'Приложение 1 '!G27</f>
        <v>8780</v>
      </c>
      <c r="G19" s="50">
        <f>'Приложение 1 '!H18+'Приложение 1 '!H27</f>
        <v>1852.17</v>
      </c>
    </row>
    <row r="20" spans="1:7" ht="34.5" customHeight="1" x14ac:dyDescent="0.25">
      <c r="A20" s="2" t="s">
        <v>21</v>
      </c>
      <c r="B20" s="50">
        <f t="shared" si="0"/>
        <v>1034879.633</v>
      </c>
      <c r="C20" s="50">
        <f>'Приложение 1 '!D19+'Приложение 1 '!D28</f>
        <v>187771.3</v>
      </c>
      <c r="D20" s="50">
        <f>'Приложение 1 '!E19+'Приложение 1 '!E28</f>
        <v>199788.77299999999</v>
      </c>
      <c r="E20" s="50">
        <f>'Приложение 1 '!F19+'Приложение 1 '!F28</f>
        <v>213919.94</v>
      </c>
      <c r="F20" s="50">
        <f>'Приложение 1 '!G19+'Приложение 1 '!G28</f>
        <v>218790.1</v>
      </c>
      <c r="G20" s="50">
        <f>'Приложение 1 '!H19+'Приложение 1 '!H28</f>
        <v>214609.52</v>
      </c>
    </row>
    <row r="21" spans="1:7" ht="19.5" customHeight="1" x14ac:dyDescent="0.25">
      <c r="A21" s="2" t="s">
        <v>30</v>
      </c>
      <c r="B21" s="50">
        <f t="shared" si="0"/>
        <v>0</v>
      </c>
      <c r="C21" s="50">
        <f>'Приложение 1 '!D20+'Приложение 1 '!D29</f>
        <v>0</v>
      </c>
      <c r="D21" s="50">
        <f>'Приложение 1 '!E20+'Приложение 1 '!E29</f>
        <v>0</v>
      </c>
      <c r="E21" s="50">
        <f>'Приложение 1 '!F20+'Приложение 1 '!F29</f>
        <v>0</v>
      </c>
      <c r="F21" s="50">
        <f>'Приложение 1 '!G20+'Приложение 1 '!G29</f>
        <v>0</v>
      </c>
      <c r="G21" s="50">
        <f>'Приложение 1 '!H20+'Приложение 1 '!H29</f>
        <v>0</v>
      </c>
    </row>
    <row r="22" spans="1:7" ht="23.25" customHeight="1" x14ac:dyDescent="0.25">
      <c r="A22" s="2" t="s">
        <v>17</v>
      </c>
      <c r="B22" s="50">
        <f>SUM(B18:B21)</f>
        <v>1101686.5530000001</v>
      </c>
      <c r="C22" s="50">
        <f t="shared" ref="C22" si="1">SUM(C18:C21)</f>
        <v>198222.3</v>
      </c>
      <c r="D22" s="50">
        <f t="shared" ref="D22:G22" si="2">SUM(D18:D21)</f>
        <v>217364.61299999998</v>
      </c>
      <c r="E22" s="50">
        <f t="shared" si="2"/>
        <v>238485.33000000002</v>
      </c>
      <c r="F22" s="50">
        <f t="shared" si="2"/>
        <v>227570.1</v>
      </c>
      <c r="G22" s="50">
        <f t="shared" si="2"/>
        <v>220044.21</v>
      </c>
    </row>
    <row r="23" spans="1:7" x14ac:dyDescent="0.25">
      <c r="B23" s="13"/>
    </row>
  </sheetData>
  <mergeCells count="11">
    <mergeCell ref="A7:G7"/>
    <mergeCell ref="A16:A17"/>
    <mergeCell ref="B13:G13"/>
    <mergeCell ref="B15:G15"/>
    <mergeCell ref="B16:G16"/>
    <mergeCell ref="B14:G14"/>
    <mergeCell ref="A9:G9"/>
    <mergeCell ref="B11:G11"/>
    <mergeCell ref="B12:G12"/>
    <mergeCell ref="A14:A15"/>
    <mergeCell ref="A8:G8"/>
  </mergeCells>
  <phoneticPr fontId="1" type="noConversion"/>
  <pageMargins left="0.78740157480314965" right="0.19685039370078741" top="0.19685039370078741" bottom="0.19685039370078741" header="0.51181102362204722" footer="0.51181102362204722"/>
  <pageSetup paperSize="9" scale="68" orientation="landscape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="85" zoomScaleSheetLayoutView="85" workbookViewId="0">
      <selection activeCell="A23" sqref="A23:A29"/>
    </sheetView>
  </sheetViews>
  <sheetFormatPr defaultColWidth="9.140625" defaultRowHeight="15.75" x14ac:dyDescent="0.25"/>
  <cols>
    <col min="1" max="1" width="66.140625" style="44" customWidth="1"/>
    <col min="2" max="2" width="25" style="11" customWidth="1"/>
    <col min="3" max="3" width="32.140625" style="1" customWidth="1"/>
    <col min="4" max="4" width="17.5703125" style="11" customWidth="1"/>
    <col min="5" max="5" width="18.28515625" style="11" customWidth="1"/>
    <col min="6" max="6" width="17.42578125" style="11" customWidth="1"/>
    <col min="7" max="7" width="16.140625" style="11" customWidth="1"/>
    <col min="8" max="8" width="16.28515625" style="11" customWidth="1"/>
    <col min="9" max="9" width="18.85546875" style="11" customWidth="1"/>
    <col min="10" max="10" width="0.140625" style="52" hidden="1" customWidth="1"/>
    <col min="11" max="11" width="11.7109375" style="52" customWidth="1"/>
    <col min="12" max="16384" width="9.140625" style="52"/>
  </cols>
  <sheetData>
    <row r="1" spans="1:9" x14ac:dyDescent="0.25">
      <c r="F1" s="22" t="s">
        <v>211</v>
      </c>
      <c r="G1" s="62"/>
    </row>
    <row r="2" spans="1:9" x14ac:dyDescent="0.25">
      <c r="F2" s="44" t="s">
        <v>129</v>
      </c>
      <c r="G2" s="62"/>
    </row>
    <row r="3" spans="1:9" x14ac:dyDescent="0.25">
      <c r="F3" s="23" t="s">
        <v>220</v>
      </c>
      <c r="G3" s="62"/>
    </row>
    <row r="4" spans="1:9" x14ac:dyDescent="0.25">
      <c r="C4" s="59"/>
      <c r="F4" s="22" t="s">
        <v>212</v>
      </c>
      <c r="G4" s="62"/>
    </row>
    <row r="5" spans="1:9" x14ac:dyDescent="0.25">
      <c r="C5" s="59"/>
      <c r="F5" s="44" t="s">
        <v>213</v>
      </c>
      <c r="G5" s="62"/>
    </row>
    <row r="6" spans="1:9" x14ac:dyDescent="0.25">
      <c r="C6" s="59"/>
      <c r="F6" s="44" t="s">
        <v>125</v>
      </c>
      <c r="G6" s="62"/>
    </row>
    <row r="7" spans="1:9" x14ac:dyDescent="0.25">
      <c r="C7" s="59"/>
      <c r="F7" s="44" t="s">
        <v>124</v>
      </c>
      <c r="G7" s="62"/>
    </row>
    <row r="8" spans="1:9" x14ac:dyDescent="0.25">
      <c r="C8" s="59"/>
      <c r="F8" s="44" t="s">
        <v>128</v>
      </c>
      <c r="G8" s="62"/>
    </row>
    <row r="9" spans="1:9" x14ac:dyDescent="0.25">
      <c r="C9" s="59"/>
      <c r="F9" s="44" t="s">
        <v>129</v>
      </c>
      <c r="G9" s="62"/>
    </row>
    <row r="10" spans="1:9" ht="21.6" customHeight="1" x14ac:dyDescent="0.25">
      <c r="A10" s="57"/>
      <c r="B10" s="57"/>
      <c r="C10" s="57"/>
      <c r="D10" s="57"/>
      <c r="E10" s="58"/>
      <c r="F10" s="23" t="s">
        <v>214</v>
      </c>
      <c r="G10" s="58"/>
      <c r="H10" s="58"/>
      <c r="I10" s="58"/>
    </row>
    <row r="11" spans="1:9" ht="21.6" customHeight="1" x14ac:dyDescent="0.25">
      <c r="A11" s="57"/>
      <c r="B11" s="57"/>
      <c r="C11" s="57"/>
      <c r="D11" s="57"/>
      <c r="E11" s="58"/>
      <c r="F11" s="23"/>
      <c r="G11" s="58"/>
      <c r="H11" s="58"/>
      <c r="I11" s="58"/>
    </row>
    <row r="12" spans="1:9" ht="38.25" customHeight="1" x14ac:dyDescent="0.25">
      <c r="A12" s="104" t="s">
        <v>206</v>
      </c>
      <c r="B12" s="104"/>
      <c r="C12" s="104"/>
      <c r="D12" s="104"/>
      <c r="E12" s="104"/>
      <c r="F12" s="104"/>
      <c r="G12" s="104"/>
      <c r="H12" s="104"/>
      <c r="I12" s="104"/>
    </row>
    <row r="13" spans="1:9" ht="23.25" customHeight="1" x14ac:dyDescent="0.2">
      <c r="A13" s="48" t="s">
        <v>24</v>
      </c>
      <c r="B13" s="101" t="s">
        <v>46</v>
      </c>
      <c r="C13" s="102"/>
      <c r="D13" s="102"/>
      <c r="E13" s="102"/>
      <c r="F13" s="102"/>
      <c r="G13" s="102"/>
      <c r="H13" s="102"/>
      <c r="I13" s="103"/>
    </row>
    <row r="14" spans="1:9" ht="22.5" customHeight="1" x14ac:dyDescent="0.2">
      <c r="A14" s="88" t="s">
        <v>18</v>
      </c>
      <c r="B14" s="109" t="s">
        <v>19</v>
      </c>
      <c r="C14" s="109" t="s">
        <v>6</v>
      </c>
      <c r="D14" s="101" t="s">
        <v>25</v>
      </c>
      <c r="E14" s="102"/>
      <c r="F14" s="102"/>
      <c r="G14" s="102"/>
      <c r="H14" s="102"/>
      <c r="I14" s="103"/>
    </row>
    <row r="15" spans="1:9" ht="79.5" customHeight="1" x14ac:dyDescent="0.2">
      <c r="A15" s="111"/>
      <c r="B15" s="110"/>
      <c r="C15" s="110"/>
      <c r="D15" s="28" t="s">
        <v>111</v>
      </c>
      <c r="E15" s="28" t="s">
        <v>112</v>
      </c>
      <c r="F15" s="28" t="s">
        <v>113</v>
      </c>
      <c r="G15" s="28" t="s">
        <v>114</v>
      </c>
      <c r="H15" s="28" t="s">
        <v>115</v>
      </c>
      <c r="I15" s="47" t="s">
        <v>5</v>
      </c>
    </row>
    <row r="16" spans="1:9" ht="39" customHeight="1" x14ac:dyDescent="0.2">
      <c r="A16" s="111"/>
      <c r="B16" s="109" t="s">
        <v>67</v>
      </c>
      <c r="C16" s="46" t="s">
        <v>20</v>
      </c>
      <c r="D16" s="51">
        <f>SUM(D17:D20)</f>
        <v>172716</v>
      </c>
      <c r="E16" s="51">
        <f t="shared" ref="E16:H16" si="0">SUM(E17:E20)</f>
        <v>184870.18</v>
      </c>
      <c r="F16" s="51">
        <f t="shared" si="0"/>
        <v>191147.5</v>
      </c>
      <c r="G16" s="51">
        <f t="shared" si="0"/>
        <v>191147.5</v>
      </c>
      <c r="H16" s="51">
        <f t="shared" si="0"/>
        <v>191147.5</v>
      </c>
      <c r="I16" s="45">
        <f>SUM(D16:H16)</f>
        <v>931028.67999999993</v>
      </c>
    </row>
    <row r="17" spans="1:9" ht="31.5" x14ac:dyDescent="0.2">
      <c r="A17" s="111"/>
      <c r="B17" s="112"/>
      <c r="C17" s="2" t="s">
        <v>4</v>
      </c>
      <c r="D17" s="51">
        <f>'Приложение 4'!G55</f>
        <v>0</v>
      </c>
      <c r="E17" s="51">
        <f>'Приложение 4'!H55</f>
        <v>0</v>
      </c>
      <c r="F17" s="51">
        <f>'Приложение 4'!I55</f>
        <v>0</v>
      </c>
      <c r="G17" s="51">
        <f>'Приложение 4'!J55</f>
        <v>0</v>
      </c>
      <c r="H17" s="51">
        <f>'Приложение 4'!K55</f>
        <v>0</v>
      </c>
      <c r="I17" s="45">
        <f t="shared" ref="I17:I20" si="1">SUM(D17:H17)</f>
        <v>0</v>
      </c>
    </row>
    <row r="18" spans="1:9" ht="31.5" x14ac:dyDescent="0.2">
      <c r="A18" s="111"/>
      <c r="B18" s="112"/>
      <c r="C18" s="2" t="s">
        <v>10</v>
      </c>
      <c r="D18" s="51">
        <f>'Приложение 4'!G54</f>
        <v>6062</v>
      </c>
      <c r="E18" s="51">
        <f>'Приложение 4'!H54</f>
        <v>4672</v>
      </c>
      <c r="F18" s="51">
        <f>'Приложение 4'!I54</f>
        <v>187</v>
      </c>
      <c r="G18" s="51">
        <f>'Приложение 4'!J54</f>
        <v>187</v>
      </c>
      <c r="H18" s="51">
        <f>'Приложение 4'!K54</f>
        <v>187</v>
      </c>
      <c r="I18" s="45">
        <f t="shared" si="1"/>
        <v>11295</v>
      </c>
    </row>
    <row r="19" spans="1:9" ht="61.5" customHeight="1" x14ac:dyDescent="0.2">
      <c r="A19" s="111"/>
      <c r="B19" s="112"/>
      <c r="C19" s="2" t="s">
        <v>21</v>
      </c>
      <c r="D19" s="51">
        <f>'Приложение 4'!G53</f>
        <v>166654</v>
      </c>
      <c r="E19" s="51">
        <f>'Приложение 4'!H53</f>
        <v>180198.18</v>
      </c>
      <c r="F19" s="51">
        <f>'Приложение 4'!I53</f>
        <v>190960.5</v>
      </c>
      <c r="G19" s="51">
        <f>'Приложение 4'!J53</f>
        <v>190960.5</v>
      </c>
      <c r="H19" s="51">
        <f>'Приложение 4'!K53</f>
        <v>190960.5</v>
      </c>
      <c r="I19" s="45">
        <f t="shared" si="1"/>
        <v>919733.67999999993</v>
      </c>
    </row>
    <row r="20" spans="1:9" ht="37.5" customHeight="1" x14ac:dyDescent="0.2">
      <c r="A20" s="89"/>
      <c r="B20" s="110"/>
      <c r="C20" s="2" t="s">
        <v>30</v>
      </c>
      <c r="D20" s="51">
        <f>'Приложение 4'!G56</f>
        <v>0</v>
      </c>
      <c r="E20" s="51">
        <f>'Приложение 4'!H56</f>
        <v>0</v>
      </c>
      <c r="F20" s="51">
        <f>'Приложение 4'!I56</f>
        <v>0</v>
      </c>
      <c r="G20" s="51">
        <f>'Приложение 4'!J56</f>
        <v>0</v>
      </c>
      <c r="H20" s="51">
        <f>'Приложение 4'!K56</f>
        <v>0</v>
      </c>
      <c r="I20" s="45">
        <f t="shared" si="1"/>
        <v>0</v>
      </c>
    </row>
    <row r="21" spans="1:9" ht="50.25" customHeight="1" x14ac:dyDescent="0.25">
      <c r="A21" s="106" t="s">
        <v>109</v>
      </c>
      <c r="B21" s="107"/>
      <c r="C21" s="107"/>
      <c r="D21" s="107"/>
      <c r="E21" s="107"/>
      <c r="F21" s="107"/>
      <c r="G21" s="107"/>
      <c r="H21" s="107"/>
      <c r="I21" s="108"/>
    </row>
    <row r="22" spans="1:9" x14ac:dyDescent="0.2">
      <c r="A22" s="48" t="s">
        <v>24</v>
      </c>
      <c r="B22" s="101" t="s">
        <v>66</v>
      </c>
      <c r="C22" s="102"/>
      <c r="D22" s="102"/>
      <c r="E22" s="102"/>
      <c r="F22" s="102"/>
      <c r="G22" s="102"/>
      <c r="H22" s="102"/>
      <c r="I22" s="103"/>
    </row>
    <row r="23" spans="1:9" ht="18" customHeight="1" x14ac:dyDescent="0.2">
      <c r="A23" s="105" t="s">
        <v>18</v>
      </c>
      <c r="B23" s="96" t="s">
        <v>19</v>
      </c>
      <c r="C23" s="96" t="s">
        <v>6</v>
      </c>
      <c r="D23" s="96" t="s">
        <v>25</v>
      </c>
      <c r="E23" s="96"/>
      <c r="F23" s="96"/>
      <c r="G23" s="96"/>
      <c r="H23" s="96"/>
      <c r="I23" s="96"/>
    </row>
    <row r="24" spans="1:9" ht="71.25" customHeight="1" x14ac:dyDescent="0.2">
      <c r="A24" s="105"/>
      <c r="B24" s="96"/>
      <c r="C24" s="96"/>
      <c r="D24" s="28" t="s">
        <v>111</v>
      </c>
      <c r="E24" s="28" t="s">
        <v>112</v>
      </c>
      <c r="F24" s="28" t="s">
        <v>113</v>
      </c>
      <c r="G24" s="28" t="s">
        <v>114</v>
      </c>
      <c r="H24" s="28" t="s">
        <v>115</v>
      </c>
      <c r="I24" s="47" t="s">
        <v>5</v>
      </c>
    </row>
    <row r="25" spans="1:9" ht="31.5" x14ac:dyDescent="0.2">
      <c r="A25" s="105"/>
      <c r="B25" s="96" t="s">
        <v>67</v>
      </c>
      <c r="C25" s="48" t="s">
        <v>20</v>
      </c>
      <c r="D25" s="45">
        <f>SUM(D26:D29)</f>
        <v>25506.299999999996</v>
      </c>
      <c r="E25" s="45">
        <f t="shared" ref="E25:H25" si="2">SUM(E26:E29)</f>
        <v>32494.433000000001</v>
      </c>
      <c r="F25" s="45">
        <f t="shared" si="2"/>
        <v>47337.83</v>
      </c>
      <c r="G25" s="45">
        <f t="shared" si="2"/>
        <v>36422.6</v>
      </c>
      <c r="H25" s="45">
        <f t="shared" si="2"/>
        <v>28896.71</v>
      </c>
      <c r="I25" s="45">
        <f>SUM(D25:H25)</f>
        <v>170657.87299999999</v>
      </c>
    </row>
    <row r="26" spans="1:9" ht="31.5" x14ac:dyDescent="0.2">
      <c r="A26" s="105"/>
      <c r="B26" s="96"/>
      <c r="C26" s="2" t="s">
        <v>4</v>
      </c>
      <c r="D26" s="45">
        <f>'Приложение 4'!G131</f>
        <v>0</v>
      </c>
      <c r="E26" s="45">
        <f>'Приложение 4'!H131</f>
        <v>9677.8799999999992</v>
      </c>
      <c r="F26" s="45">
        <f>'Приложение 4'!I131</f>
        <v>16168.27</v>
      </c>
      <c r="G26" s="45">
        <f>'Приложение 4'!J131</f>
        <v>0</v>
      </c>
      <c r="H26" s="45">
        <f>'Приложение 4'!K131</f>
        <v>3582.52</v>
      </c>
      <c r="I26" s="45">
        <f t="shared" ref="I26:I29" si="3">SUM(D26:H26)</f>
        <v>29428.670000000002</v>
      </c>
    </row>
    <row r="27" spans="1:9" ht="31.5" x14ac:dyDescent="0.2">
      <c r="A27" s="105"/>
      <c r="B27" s="96"/>
      <c r="C27" s="2" t="s">
        <v>10</v>
      </c>
      <c r="D27" s="45">
        <f>'Приложение 4'!G130</f>
        <v>4389</v>
      </c>
      <c r="E27" s="45">
        <f>'Приложение 4'!H130</f>
        <v>3225.9600000000005</v>
      </c>
      <c r="F27" s="45">
        <f>'Приложение 4'!I130</f>
        <v>8210.119999999999</v>
      </c>
      <c r="G27" s="45">
        <f>'Приложение 4'!J130</f>
        <v>8593</v>
      </c>
      <c r="H27" s="45">
        <f>'Приложение 4'!K130</f>
        <v>1665.17</v>
      </c>
      <c r="I27" s="45">
        <f t="shared" si="3"/>
        <v>26083.25</v>
      </c>
    </row>
    <row r="28" spans="1:9" ht="31.5" x14ac:dyDescent="0.2">
      <c r="A28" s="105"/>
      <c r="B28" s="96"/>
      <c r="C28" s="2" t="s">
        <v>21</v>
      </c>
      <c r="D28" s="45">
        <f>'Приложение 4'!G129</f>
        <v>21117.299999999996</v>
      </c>
      <c r="E28" s="45">
        <f>'Приложение 4'!H129</f>
        <v>19590.593000000001</v>
      </c>
      <c r="F28" s="45">
        <f>'Приложение 4'!I129</f>
        <v>22959.439999999999</v>
      </c>
      <c r="G28" s="45">
        <f>'Приложение 4'!J129</f>
        <v>27829.599999999999</v>
      </c>
      <c r="H28" s="45">
        <f>'Приложение 4'!K129</f>
        <v>23649.019999999997</v>
      </c>
      <c r="I28" s="45">
        <f t="shared" si="3"/>
        <v>115145.95299999998</v>
      </c>
    </row>
    <row r="29" spans="1:9" x14ac:dyDescent="0.2">
      <c r="A29" s="105"/>
      <c r="B29" s="96"/>
      <c r="C29" s="2" t="s">
        <v>30</v>
      </c>
      <c r="D29" s="45">
        <f>'Приложение 4'!G132</f>
        <v>0</v>
      </c>
      <c r="E29" s="45">
        <f>'Приложение 4'!H132</f>
        <v>0</v>
      </c>
      <c r="F29" s="45">
        <f>'Приложение 4'!I132</f>
        <v>0</v>
      </c>
      <c r="G29" s="45">
        <f>'Приложение 4'!J132</f>
        <v>0</v>
      </c>
      <c r="H29" s="45">
        <f>'Приложение 4'!K132</f>
        <v>0</v>
      </c>
      <c r="I29" s="45">
        <f t="shared" si="3"/>
        <v>0</v>
      </c>
    </row>
  </sheetData>
  <mergeCells count="14">
    <mergeCell ref="B13:I13"/>
    <mergeCell ref="A12:I12"/>
    <mergeCell ref="A23:A29"/>
    <mergeCell ref="B23:B24"/>
    <mergeCell ref="C23:C24"/>
    <mergeCell ref="D23:I23"/>
    <mergeCell ref="B25:B29"/>
    <mergeCell ref="A21:I21"/>
    <mergeCell ref="B22:I22"/>
    <mergeCell ref="B14:B15"/>
    <mergeCell ref="C14:C15"/>
    <mergeCell ref="A14:A20"/>
    <mergeCell ref="B16:B20"/>
    <mergeCell ref="D14:I14"/>
  </mergeCells>
  <phoneticPr fontId="1" type="noConversion"/>
  <pageMargins left="0.78740157480314965" right="0.19685039370078741" top="0.39370078740157483" bottom="0.39370078740157483" header="0.51181102362204722" footer="0.51181102362204722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topLeftCell="A28" zoomScaleSheetLayoutView="100" workbookViewId="0">
      <selection activeCell="G14" sqref="G14:H15"/>
    </sheetView>
  </sheetViews>
  <sheetFormatPr defaultColWidth="9.140625" defaultRowHeight="105" customHeight="1" x14ac:dyDescent="0.2"/>
  <cols>
    <col min="1" max="1" width="9.42578125" style="4" customWidth="1"/>
    <col min="2" max="2" width="59.28515625" style="5" customWidth="1"/>
    <col min="3" max="3" width="17.140625" style="4" customWidth="1"/>
    <col min="4" max="4" width="12.5703125" style="4" customWidth="1"/>
    <col min="5" max="5" width="17" style="5" customWidth="1"/>
    <col min="6" max="6" width="16.28515625" style="5" customWidth="1"/>
    <col min="7" max="7" width="15.85546875" style="5" customWidth="1"/>
    <col min="8" max="8" width="15.7109375" style="5" customWidth="1"/>
    <col min="9" max="9" width="17.28515625" style="5" customWidth="1"/>
    <col min="10" max="10" width="18" style="5" customWidth="1"/>
    <col min="11" max="11" width="19.5703125" style="5" customWidth="1"/>
    <col min="12" max="12" width="0.28515625" style="27" customWidth="1"/>
    <col min="13" max="16384" width="9.140625" style="27"/>
  </cols>
  <sheetData>
    <row r="1" spans="1:12" ht="15.75" x14ac:dyDescent="0.2">
      <c r="G1" s="27"/>
      <c r="I1" s="5" t="s">
        <v>207</v>
      </c>
    </row>
    <row r="2" spans="1:12" ht="15.75" x14ac:dyDescent="0.25">
      <c r="G2" s="27"/>
      <c r="I2" s="44" t="s">
        <v>125</v>
      </c>
    </row>
    <row r="3" spans="1:12" ht="15.75" x14ac:dyDescent="0.25">
      <c r="G3" s="27"/>
      <c r="I3" s="44" t="s">
        <v>124</v>
      </c>
    </row>
    <row r="4" spans="1:12" s="35" customFormat="1" ht="15.75" x14ac:dyDescent="0.25">
      <c r="A4" s="34"/>
      <c r="I4" s="44" t="s">
        <v>128</v>
      </c>
      <c r="L4" s="34"/>
    </row>
    <row r="5" spans="1:12" s="35" customFormat="1" ht="15.75" x14ac:dyDescent="0.25">
      <c r="A5" s="34"/>
      <c r="I5" s="44" t="s">
        <v>129</v>
      </c>
      <c r="L5" s="34"/>
    </row>
    <row r="6" spans="1:12" s="35" customFormat="1" ht="15.75" x14ac:dyDescent="0.25">
      <c r="A6" s="34"/>
      <c r="I6" s="23" t="s">
        <v>194</v>
      </c>
      <c r="L6" s="34"/>
    </row>
    <row r="7" spans="1:12" s="33" customFormat="1" ht="45.75" customHeight="1" x14ac:dyDescent="0.2">
      <c r="A7" s="113" t="s">
        <v>68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</row>
    <row r="8" spans="1:12" ht="40.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2" ht="105" customHeight="1" x14ac:dyDescent="0.2">
      <c r="A9" s="114" t="s">
        <v>7</v>
      </c>
      <c r="B9" s="114" t="s">
        <v>26</v>
      </c>
      <c r="C9" s="118" t="s">
        <v>31</v>
      </c>
      <c r="D9" s="114" t="s">
        <v>15</v>
      </c>
      <c r="E9" s="114" t="s">
        <v>71</v>
      </c>
      <c r="F9" s="114" t="s">
        <v>8</v>
      </c>
      <c r="G9" s="114"/>
      <c r="H9" s="114"/>
      <c r="I9" s="114"/>
      <c r="J9" s="114"/>
      <c r="K9" s="114"/>
    </row>
    <row r="10" spans="1:12" ht="105" customHeight="1" x14ac:dyDescent="0.2">
      <c r="A10" s="114"/>
      <c r="B10" s="114"/>
      <c r="C10" s="118"/>
      <c r="D10" s="114"/>
      <c r="E10" s="114"/>
      <c r="F10" s="28" t="s">
        <v>111</v>
      </c>
      <c r="G10" s="28" t="s">
        <v>112</v>
      </c>
      <c r="H10" s="28" t="s">
        <v>113</v>
      </c>
      <c r="I10" s="28" t="s">
        <v>114</v>
      </c>
      <c r="J10" s="28" t="s">
        <v>115</v>
      </c>
      <c r="K10" s="60" t="s">
        <v>27</v>
      </c>
    </row>
    <row r="11" spans="1:12" ht="56.25" customHeight="1" x14ac:dyDescent="0.2">
      <c r="A11" s="60">
        <v>1</v>
      </c>
      <c r="B11" s="60">
        <v>2</v>
      </c>
      <c r="C11" s="60">
        <v>3</v>
      </c>
      <c r="D11" s="60">
        <v>4</v>
      </c>
      <c r="E11" s="60">
        <v>5</v>
      </c>
      <c r="F11" s="60">
        <v>6</v>
      </c>
      <c r="G11" s="60">
        <v>7</v>
      </c>
      <c r="H11" s="60">
        <v>8</v>
      </c>
      <c r="I11" s="60">
        <v>9</v>
      </c>
      <c r="J11" s="60">
        <v>10</v>
      </c>
      <c r="K11" s="60">
        <v>11</v>
      </c>
    </row>
    <row r="12" spans="1:12" ht="105" customHeight="1" x14ac:dyDescent="0.2">
      <c r="A12" s="119" t="s">
        <v>205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1"/>
    </row>
    <row r="13" spans="1:12" ht="84" customHeight="1" x14ac:dyDescent="0.2">
      <c r="A13" s="68" t="s">
        <v>43</v>
      </c>
      <c r="B13" s="69" t="s">
        <v>116</v>
      </c>
      <c r="C13" s="67" t="s">
        <v>63</v>
      </c>
      <c r="D13" s="67" t="s">
        <v>57</v>
      </c>
      <c r="E13" s="67">
        <v>100</v>
      </c>
      <c r="F13" s="67">
        <v>100</v>
      </c>
      <c r="G13" s="67">
        <v>100</v>
      </c>
      <c r="H13" s="67">
        <v>100</v>
      </c>
      <c r="I13" s="67">
        <v>100</v>
      </c>
      <c r="J13" s="67">
        <v>100</v>
      </c>
      <c r="K13" s="68" t="s">
        <v>138</v>
      </c>
    </row>
    <row r="14" spans="1:12" ht="91.5" customHeight="1" x14ac:dyDescent="0.2">
      <c r="A14" s="68" t="s">
        <v>44</v>
      </c>
      <c r="B14" s="69" t="s">
        <v>117</v>
      </c>
      <c r="C14" s="67" t="s">
        <v>63</v>
      </c>
      <c r="D14" s="67" t="s">
        <v>57</v>
      </c>
      <c r="E14" s="67">
        <v>95.6</v>
      </c>
      <c r="F14" s="67">
        <v>95.6</v>
      </c>
      <c r="G14" s="67">
        <v>95.6</v>
      </c>
      <c r="H14" s="67">
        <v>95.6</v>
      </c>
      <c r="I14" s="67">
        <v>96.1</v>
      </c>
      <c r="J14" s="67">
        <v>96.1</v>
      </c>
      <c r="K14" s="68" t="s">
        <v>140</v>
      </c>
    </row>
    <row r="15" spans="1:12" ht="78.75" customHeight="1" x14ac:dyDescent="0.2">
      <c r="A15" s="68" t="s">
        <v>45</v>
      </c>
      <c r="B15" s="69" t="s">
        <v>118</v>
      </c>
      <c r="C15" s="67" t="s">
        <v>63</v>
      </c>
      <c r="D15" s="67" t="s">
        <v>104</v>
      </c>
      <c r="E15" s="67">
        <v>2.5</v>
      </c>
      <c r="F15" s="67">
        <v>2.5</v>
      </c>
      <c r="G15" s="67">
        <v>2.5</v>
      </c>
      <c r="H15" s="67">
        <v>2.5</v>
      </c>
      <c r="I15" s="70">
        <v>1.3</v>
      </c>
      <c r="J15" s="70">
        <v>1.3</v>
      </c>
      <c r="K15" s="68" t="s">
        <v>139</v>
      </c>
    </row>
    <row r="16" spans="1:12" ht="78.75" customHeight="1" x14ac:dyDescent="0.2">
      <c r="A16" s="68" t="s">
        <v>47</v>
      </c>
      <c r="B16" s="69" t="s">
        <v>176</v>
      </c>
      <c r="C16" s="67" t="s">
        <v>56</v>
      </c>
      <c r="D16" s="67" t="s">
        <v>57</v>
      </c>
      <c r="E16" s="67" t="s">
        <v>50</v>
      </c>
      <c r="F16" s="67" t="s">
        <v>50</v>
      </c>
      <c r="G16" s="67">
        <v>0</v>
      </c>
      <c r="H16" s="67">
        <v>0</v>
      </c>
      <c r="I16" s="67">
        <v>0</v>
      </c>
      <c r="J16" s="67">
        <v>0</v>
      </c>
      <c r="K16" s="68" t="s">
        <v>139</v>
      </c>
    </row>
    <row r="17" spans="1:11" ht="72" customHeight="1" x14ac:dyDescent="0.2">
      <c r="A17" s="68" t="s">
        <v>41</v>
      </c>
      <c r="B17" s="69" t="s">
        <v>105</v>
      </c>
      <c r="C17" s="67" t="s">
        <v>56</v>
      </c>
      <c r="D17" s="67" t="s">
        <v>57</v>
      </c>
      <c r="E17" s="67">
        <v>99.8</v>
      </c>
      <c r="F17" s="67">
        <v>100</v>
      </c>
      <c r="G17" s="67">
        <v>100</v>
      </c>
      <c r="H17" s="67">
        <v>100</v>
      </c>
      <c r="I17" s="67">
        <v>100</v>
      </c>
      <c r="J17" s="67">
        <v>100</v>
      </c>
      <c r="K17" s="68" t="s">
        <v>139</v>
      </c>
    </row>
    <row r="18" spans="1:11" ht="9" customHeight="1" x14ac:dyDescent="0.2">
      <c r="A18" s="14"/>
      <c r="B18" s="15"/>
      <c r="C18" s="15"/>
      <c r="D18" s="15"/>
      <c r="E18" s="26"/>
      <c r="F18" s="26"/>
      <c r="G18" s="26"/>
      <c r="H18" s="26"/>
      <c r="I18" s="26"/>
      <c r="J18" s="26"/>
      <c r="K18" s="16"/>
    </row>
    <row r="19" spans="1:11" ht="48.75" customHeight="1" x14ac:dyDescent="0.2">
      <c r="A19" s="115" t="s">
        <v>110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7"/>
    </row>
    <row r="20" spans="1:11" ht="105" customHeight="1" x14ac:dyDescent="0.2">
      <c r="A20" s="18">
        <v>1</v>
      </c>
      <c r="B20" s="19" t="s">
        <v>53</v>
      </c>
      <c r="C20" s="18" t="s">
        <v>56</v>
      </c>
      <c r="D20" s="55" t="s">
        <v>57</v>
      </c>
      <c r="E20" s="55">
        <v>100</v>
      </c>
      <c r="F20" s="55">
        <v>100</v>
      </c>
      <c r="G20" s="55">
        <v>100</v>
      </c>
      <c r="H20" s="55">
        <v>100</v>
      </c>
      <c r="I20" s="55">
        <v>100</v>
      </c>
      <c r="J20" s="55">
        <v>100</v>
      </c>
      <c r="K20" s="18">
        <v>1</v>
      </c>
    </row>
    <row r="21" spans="1:11" ht="105" customHeight="1" x14ac:dyDescent="0.2">
      <c r="A21" s="18">
        <v>2</v>
      </c>
      <c r="B21" s="19" t="s">
        <v>141</v>
      </c>
      <c r="C21" s="18" t="s">
        <v>56</v>
      </c>
      <c r="D21" s="55" t="s">
        <v>57</v>
      </c>
      <c r="E21" s="55" t="s">
        <v>50</v>
      </c>
      <c r="F21" s="55">
        <v>75</v>
      </c>
      <c r="G21" s="55">
        <v>75</v>
      </c>
      <c r="H21" s="55">
        <v>75</v>
      </c>
      <c r="I21" s="55" t="s">
        <v>50</v>
      </c>
      <c r="J21" s="55" t="s">
        <v>50</v>
      </c>
      <c r="K21" s="18">
        <v>1</v>
      </c>
    </row>
    <row r="22" spans="1:11" ht="105" customHeight="1" x14ac:dyDescent="0.2">
      <c r="A22" s="18">
        <v>3</v>
      </c>
      <c r="B22" s="19" t="s">
        <v>142</v>
      </c>
      <c r="C22" s="18" t="s">
        <v>56</v>
      </c>
      <c r="D22" s="55" t="s">
        <v>57</v>
      </c>
      <c r="E22" s="55">
        <v>100</v>
      </c>
      <c r="F22" s="55">
        <v>100</v>
      </c>
      <c r="G22" s="55">
        <v>100</v>
      </c>
      <c r="H22" s="55">
        <v>100</v>
      </c>
      <c r="I22" s="55">
        <v>100</v>
      </c>
      <c r="J22" s="55">
        <v>100</v>
      </c>
      <c r="K22" s="18">
        <v>2</v>
      </c>
    </row>
    <row r="23" spans="1:11" ht="105" customHeight="1" x14ac:dyDescent="0.2">
      <c r="A23" s="18">
        <v>4</v>
      </c>
      <c r="B23" s="19" t="s">
        <v>58</v>
      </c>
      <c r="C23" s="18" t="s">
        <v>56</v>
      </c>
      <c r="D23" s="55" t="s">
        <v>57</v>
      </c>
      <c r="E23" s="55">
        <v>100</v>
      </c>
      <c r="F23" s="55">
        <v>100</v>
      </c>
      <c r="G23" s="55">
        <v>100</v>
      </c>
      <c r="H23" s="55">
        <v>100</v>
      </c>
      <c r="I23" s="55">
        <v>100</v>
      </c>
      <c r="J23" s="55">
        <v>100</v>
      </c>
      <c r="K23" s="18">
        <v>2</v>
      </c>
    </row>
    <row r="24" spans="1:11" ht="105" customHeight="1" x14ac:dyDescent="0.2">
      <c r="A24" s="18">
        <v>5</v>
      </c>
      <c r="B24" s="19" t="s">
        <v>199</v>
      </c>
      <c r="C24" s="18" t="s">
        <v>56</v>
      </c>
      <c r="D24" s="55" t="s">
        <v>57</v>
      </c>
      <c r="E24" s="55">
        <v>100</v>
      </c>
      <c r="F24" s="55">
        <v>100</v>
      </c>
      <c r="G24" s="55">
        <v>100</v>
      </c>
      <c r="H24" s="55">
        <v>100</v>
      </c>
      <c r="I24" s="56">
        <v>100</v>
      </c>
      <c r="J24" s="56">
        <v>100</v>
      </c>
      <c r="K24" s="28">
        <v>3</v>
      </c>
    </row>
    <row r="25" spans="1:11" ht="105" customHeight="1" x14ac:dyDescent="0.2">
      <c r="A25" s="18">
        <v>6</v>
      </c>
      <c r="B25" s="20" t="s">
        <v>200</v>
      </c>
      <c r="C25" s="18" t="s">
        <v>51</v>
      </c>
      <c r="D25" s="55" t="s">
        <v>57</v>
      </c>
      <c r="E25" s="53" t="s">
        <v>204</v>
      </c>
      <c r="F25" s="56" t="s">
        <v>204</v>
      </c>
      <c r="G25" s="56">
        <v>98</v>
      </c>
      <c r="H25" s="56">
        <v>98</v>
      </c>
      <c r="I25" s="56">
        <v>98</v>
      </c>
      <c r="J25" s="56">
        <v>98</v>
      </c>
      <c r="K25" s="28">
        <v>3</v>
      </c>
    </row>
    <row r="26" spans="1:11" ht="105" customHeight="1" x14ac:dyDescent="0.2">
      <c r="A26" s="18">
        <v>7</v>
      </c>
      <c r="B26" s="20" t="s">
        <v>201</v>
      </c>
      <c r="C26" s="18" t="s">
        <v>106</v>
      </c>
      <c r="D26" s="55" t="s">
        <v>57</v>
      </c>
      <c r="E26" s="53" t="s">
        <v>204</v>
      </c>
      <c r="F26" s="56" t="s">
        <v>204</v>
      </c>
      <c r="G26" s="56">
        <v>90</v>
      </c>
      <c r="H26" s="56">
        <v>95.5</v>
      </c>
      <c r="I26" s="56">
        <v>95.6</v>
      </c>
      <c r="J26" s="56">
        <v>95.7</v>
      </c>
      <c r="K26" s="28">
        <v>3</v>
      </c>
    </row>
    <row r="27" spans="1:11" ht="105" customHeight="1" x14ac:dyDescent="0.2">
      <c r="A27" s="18">
        <v>8</v>
      </c>
      <c r="B27" s="20" t="s">
        <v>59</v>
      </c>
      <c r="C27" s="18" t="s">
        <v>51</v>
      </c>
      <c r="D27" s="55" t="s">
        <v>57</v>
      </c>
      <c r="E27" s="53">
        <v>40</v>
      </c>
      <c r="F27" s="56">
        <v>30</v>
      </c>
      <c r="G27" s="56">
        <v>30</v>
      </c>
      <c r="H27" s="56">
        <v>30</v>
      </c>
      <c r="I27" s="56">
        <v>30</v>
      </c>
      <c r="J27" s="56">
        <v>30</v>
      </c>
      <c r="K27" s="28">
        <v>3</v>
      </c>
    </row>
    <row r="28" spans="1:11" ht="105" customHeight="1" x14ac:dyDescent="0.2">
      <c r="A28" s="18">
        <v>9</v>
      </c>
      <c r="B28" s="20" t="s">
        <v>123</v>
      </c>
      <c r="C28" s="18" t="s">
        <v>51</v>
      </c>
      <c r="D28" s="55" t="s">
        <v>57</v>
      </c>
      <c r="E28" s="53">
        <v>5</v>
      </c>
      <c r="F28" s="56">
        <v>5</v>
      </c>
      <c r="G28" s="56">
        <v>5</v>
      </c>
      <c r="H28" s="56">
        <v>5</v>
      </c>
      <c r="I28" s="56">
        <v>5</v>
      </c>
      <c r="J28" s="56">
        <v>5</v>
      </c>
      <c r="K28" s="28">
        <v>3</v>
      </c>
    </row>
    <row r="29" spans="1:11" ht="105" customHeight="1" x14ac:dyDescent="0.2">
      <c r="A29" s="18">
        <v>10</v>
      </c>
      <c r="B29" s="20" t="s">
        <v>60</v>
      </c>
      <c r="C29" s="18" t="s">
        <v>51</v>
      </c>
      <c r="D29" s="55" t="s">
        <v>57</v>
      </c>
      <c r="E29" s="53">
        <v>10</v>
      </c>
      <c r="F29" s="56">
        <v>5</v>
      </c>
      <c r="G29" s="56">
        <v>5</v>
      </c>
      <c r="H29" s="56">
        <v>5</v>
      </c>
      <c r="I29" s="56">
        <v>5</v>
      </c>
      <c r="J29" s="56">
        <v>5</v>
      </c>
      <c r="K29" s="28">
        <v>3</v>
      </c>
    </row>
    <row r="30" spans="1:11" ht="105" customHeight="1" x14ac:dyDescent="0.2">
      <c r="A30" s="18">
        <v>11</v>
      </c>
      <c r="B30" s="20" t="s">
        <v>61</v>
      </c>
      <c r="C30" s="18" t="s">
        <v>62</v>
      </c>
      <c r="D30" s="18" t="s">
        <v>57</v>
      </c>
      <c r="E30" s="18">
        <v>80</v>
      </c>
      <c r="F30" s="28">
        <v>85</v>
      </c>
      <c r="G30" s="28">
        <v>87</v>
      </c>
      <c r="H30" s="28">
        <v>87.2</v>
      </c>
      <c r="I30" s="28">
        <v>87.4</v>
      </c>
      <c r="J30" s="28">
        <v>87.5</v>
      </c>
      <c r="K30" s="28">
        <v>1</v>
      </c>
    </row>
    <row r="31" spans="1:11" ht="105" customHeight="1" x14ac:dyDescent="0.2">
      <c r="A31" s="18">
        <v>12</v>
      </c>
      <c r="B31" s="49" t="s">
        <v>202</v>
      </c>
      <c r="C31" s="18" t="s">
        <v>56</v>
      </c>
      <c r="D31" s="18" t="s">
        <v>57</v>
      </c>
      <c r="E31" s="18">
        <v>97</v>
      </c>
      <c r="F31" s="18">
        <v>100</v>
      </c>
      <c r="G31" s="18">
        <v>100</v>
      </c>
      <c r="H31" s="18">
        <v>100</v>
      </c>
      <c r="I31" s="18">
        <v>100</v>
      </c>
      <c r="J31" s="18">
        <v>100</v>
      </c>
      <c r="K31" s="18">
        <v>4</v>
      </c>
    </row>
    <row r="32" spans="1:11" ht="105" customHeight="1" x14ac:dyDescent="0.2">
      <c r="A32" s="18">
        <v>13</v>
      </c>
      <c r="B32" s="20" t="s">
        <v>177</v>
      </c>
      <c r="C32" s="18" t="s">
        <v>178</v>
      </c>
      <c r="D32" s="18" t="s">
        <v>57</v>
      </c>
      <c r="E32" s="55" t="s">
        <v>50</v>
      </c>
      <c r="F32" s="55" t="s">
        <v>50</v>
      </c>
      <c r="G32" s="28">
        <v>21.43</v>
      </c>
      <c r="H32" s="28">
        <v>46.43</v>
      </c>
      <c r="I32" s="28">
        <v>46.43</v>
      </c>
      <c r="J32" s="28">
        <v>46.43</v>
      </c>
      <c r="K32" s="28" t="s">
        <v>180</v>
      </c>
    </row>
    <row r="33" spans="1:11" ht="105" customHeight="1" x14ac:dyDescent="0.2">
      <c r="A33" s="18">
        <v>14</v>
      </c>
      <c r="B33" s="20" t="s">
        <v>203</v>
      </c>
      <c r="C33" s="18" t="s">
        <v>178</v>
      </c>
      <c r="D33" s="18" t="s">
        <v>57</v>
      </c>
      <c r="E33" s="55" t="s">
        <v>50</v>
      </c>
      <c r="F33" s="55" t="s">
        <v>50</v>
      </c>
      <c r="G33" s="55" t="s">
        <v>50</v>
      </c>
      <c r="H33" s="28">
        <v>3</v>
      </c>
      <c r="I33" s="55" t="s">
        <v>50</v>
      </c>
      <c r="J33" s="55" t="s">
        <v>50</v>
      </c>
      <c r="K33" s="28" t="s">
        <v>180</v>
      </c>
    </row>
    <row r="34" spans="1:11" ht="114.75" customHeight="1" x14ac:dyDescent="0.2">
      <c r="A34" s="18">
        <v>15</v>
      </c>
      <c r="B34" s="49" t="s">
        <v>195</v>
      </c>
      <c r="C34" s="18" t="s">
        <v>178</v>
      </c>
      <c r="D34" s="18" t="s">
        <v>57</v>
      </c>
      <c r="E34" s="55" t="s">
        <v>50</v>
      </c>
      <c r="F34" s="55" t="s">
        <v>50</v>
      </c>
      <c r="G34" s="18">
        <v>45.45</v>
      </c>
      <c r="H34" s="18">
        <v>100</v>
      </c>
      <c r="I34" s="18">
        <v>100</v>
      </c>
      <c r="J34" s="18">
        <v>100</v>
      </c>
      <c r="K34" s="18" t="s">
        <v>181</v>
      </c>
    </row>
  </sheetData>
  <mergeCells count="9">
    <mergeCell ref="A7:K7"/>
    <mergeCell ref="E9:E10"/>
    <mergeCell ref="A9:A10"/>
    <mergeCell ref="B9:B10"/>
    <mergeCell ref="A19:K19"/>
    <mergeCell ref="C9:C10"/>
    <mergeCell ref="D9:D10"/>
    <mergeCell ref="F9:K9"/>
    <mergeCell ref="A12:K12"/>
  </mergeCells>
  <phoneticPr fontId="1" type="noConversion"/>
  <pageMargins left="0.35433070866141736" right="0.19685039370078741" top="0.39370078740157483" bottom="0.39370078740157483" header="0.51181102362204722" footer="0.51181102362204722"/>
  <pageSetup paperSize="9" scale="66" fitToHeight="10" orientation="landscape" r:id="rId1"/>
  <headerFooter alignWithMargins="0"/>
  <rowBreaks count="3" manualBreakCount="3">
    <brk id="17" max="10" man="1"/>
    <brk id="24" max="10" man="1"/>
    <brk id="34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showGridLines="0" tabSelected="1" view="pageBreakPreview" zoomScale="145" zoomScaleNormal="100" zoomScaleSheetLayoutView="145" workbookViewId="0">
      <selection activeCell="J6" sqref="J6"/>
    </sheetView>
  </sheetViews>
  <sheetFormatPr defaultColWidth="9.140625" defaultRowHeight="11.25" x14ac:dyDescent="0.2"/>
  <cols>
    <col min="1" max="1" width="6" style="34" customWidth="1"/>
    <col min="2" max="2" width="41.85546875" style="35" customWidth="1"/>
    <col min="3" max="3" width="14.28515625" style="35" customWidth="1"/>
    <col min="4" max="4" width="17.28515625" style="35" customWidth="1"/>
    <col min="5" max="5" width="9.85546875" style="35" customWidth="1"/>
    <col min="6" max="6" width="10" style="35" customWidth="1"/>
    <col min="7" max="7" width="10.28515625" style="35" customWidth="1"/>
    <col min="8" max="8" width="9.85546875" style="35" customWidth="1"/>
    <col min="9" max="9" width="10" style="35" customWidth="1"/>
    <col min="10" max="10" width="10.5703125" style="35" customWidth="1"/>
    <col min="11" max="11" width="18.85546875" style="35" customWidth="1"/>
    <col min="12" max="12" width="13" style="34" customWidth="1"/>
    <col min="13" max="13" width="55.42578125" style="35" customWidth="1"/>
    <col min="14" max="16384" width="9.140625" style="35"/>
  </cols>
  <sheetData>
    <row r="1" spans="1:12" x14ac:dyDescent="0.2">
      <c r="I1" s="31" t="s">
        <v>215</v>
      </c>
    </row>
    <row r="2" spans="1:12" x14ac:dyDescent="0.2">
      <c r="I2" s="30" t="s">
        <v>129</v>
      </c>
    </row>
    <row r="3" spans="1:12" x14ac:dyDescent="0.2">
      <c r="I3" s="32" t="s">
        <v>220</v>
      </c>
    </row>
    <row r="4" spans="1:12" x14ac:dyDescent="0.2">
      <c r="I4" s="31" t="s">
        <v>216</v>
      </c>
    </row>
    <row r="5" spans="1:12" x14ac:dyDescent="0.2">
      <c r="I5" s="30" t="s">
        <v>125</v>
      </c>
    </row>
    <row r="6" spans="1:12" x14ac:dyDescent="0.2">
      <c r="I6" s="30" t="s">
        <v>124</v>
      </c>
    </row>
    <row r="7" spans="1:12" x14ac:dyDescent="0.2">
      <c r="I7" s="30" t="s">
        <v>128</v>
      </c>
    </row>
    <row r="8" spans="1:12" x14ac:dyDescent="0.2">
      <c r="I8" s="30" t="s">
        <v>129</v>
      </c>
    </row>
    <row r="9" spans="1:12" x14ac:dyDescent="0.2">
      <c r="D9" s="36"/>
      <c r="E9" s="36"/>
      <c r="F9" s="36"/>
      <c r="G9" s="37"/>
      <c r="H9" s="39"/>
      <c r="I9" s="32" t="s">
        <v>214</v>
      </c>
      <c r="J9" s="42"/>
      <c r="K9" s="42"/>
      <c r="L9" s="38"/>
    </row>
    <row r="10" spans="1:12" x14ac:dyDescent="0.2">
      <c r="D10" s="36"/>
      <c r="E10" s="36"/>
      <c r="F10" s="36"/>
      <c r="G10" s="37"/>
      <c r="H10" s="39"/>
      <c r="I10" s="32"/>
      <c r="J10" s="42"/>
      <c r="K10" s="42"/>
      <c r="L10" s="38"/>
    </row>
    <row r="11" spans="1:12" x14ac:dyDescent="0.2">
      <c r="B11" s="134" t="s">
        <v>69</v>
      </c>
      <c r="C11" s="134"/>
      <c r="D11" s="134"/>
      <c r="E11" s="134"/>
      <c r="F11" s="134"/>
      <c r="G11" s="134"/>
      <c r="H11" s="134"/>
      <c r="I11" s="134"/>
      <c r="J11" s="134"/>
      <c r="K11" s="134"/>
    </row>
    <row r="12" spans="1:12" x14ac:dyDescent="0.2">
      <c r="B12" s="80"/>
      <c r="C12" s="80"/>
      <c r="D12" s="80"/>
      <c r="E12" s="80"/>
      <c r="F12" s="80"/>
      <c r="G12" s="80"/>
      <c r="H12" s="80"/>
      <c r="I12" s="80"/>
      <c r="J12" s="80"/>
      <c r="K12" s="80"/>
    </row>
    <row r="13" spans="1:12" ht="39" customHeight="1" x14ac:dyDescent="0.2">
      <c r="B13" s="137" t="s">
        <v>205</v>
      </c>
      <c r="C13" s="138"/>
      <c r="D13" s="138"/>
      <c r="E13" s="138"/>
      <c r="F13" s="138"/>
      <c r="G13" s="138"/>
      <c r="H13" s="138"/>
      <c r="I13" s="138"/>
      <c r="J13" s="138"/>
      <c r="K13" s="138"/>
    </row>
    <row r="14" spans="1:12" ht="7.5" customHeight="1" x14ac:dyDescent="0.2">
      <c r="B14" s="80"/>
      <c r="C14" s="80"/>
      <c r="D14" s="80"/>
      <c r="E14" s="80"/>
      <c r="F14" s="80"/>
      <c r="G14" s="80"/>
      <c r="H14" s="80"/>
      <c r="I14" s="80"/>
      <c r="J14" s="80"/>
      <c r="K14" s="80"/>
    </row>
    <row r="15" spans="1:12" x14ac:dyDescent="0.2">
      <c r="A15" s="135" t="s">
        <v>7</v>
      </c>
      <c r="B15" s="135" t="s">
        <v>97</v>
      </c>
      <c r="C15" s="135" t="s">
        <v>6</v>
      </c>
      <c r="D15" s="135" t="s">
        <v>98</v>
      </c>
      <c r="E15" s="135" t="s">
        <v>99</v>
      </c>
      <c r="F15" s="135"/>
      <c r="G15" s="135"/>
      <c r="H15" s="135"/>
      <c r="I15" s="135"/>
      <c r="J15" s="135"/>
      <c r="K15" s="136" t="s">
        <v>100</v>
      </c>
    </row>
    <row r="16" spans="1:12" ht="34.5" customHeight="1" x14ac:dyDescent="0.2">
      <c r="A16" s="135"/>
      <c r="B16" s="135"/>
      <c r="C16" s="135"/>
      <c r="D16" s="135"/>
      <c r="E16" s="77" t="s">
        <v>101</v>
      </c>
      <c r="F16" s="77" t="s">
        <v>111</v>
      </c>
      <c r="G16" s="77" t="s">
        <v>112</v>
      </c>
      <c r="H16" s="77" t="s">
        <v>113</v>
      </c>
      <c r="I16" s="77" t="s">
        <v>114</v>
      </c>
      <c r="J16" s="77" t="s">
        <v>115</v>
      </c>
      <c r="K16" s="136"/>
    </row>
    <row r="17" spans="1:11" x14ac:dyDescent="0.2">
      <c r="A17" s="122" t="s">
        <v>13</v>
      </c>
      <c r="B17" s="123" t="s">
        <v>219</v>
      </c>
      <c r="C17" s="76" t="s">
        <v>5</v>
      </c>
      <c r="D17" s="40"/>
      <c r="E17" s="132" t="s">
        <v>49</v>
      </c>
      <c r="F17" s="133"/>
      <c r="G17" s="133"/>
      <c r="H17" s="133"/>
      <c r="I17" s="133"/>
      <c r="J17" s="133"/>
      <c r="K17" s="130"/>
    </row>
    <row r="18" spans="1:11" ht="60.75" customHeight="1" x14ac:dyDescent="0.2">
      <c r="A18" s="122"/>
      <c r="B18" s="123"/>
      <c r="C18" s="76" t="s">
        <v>10</v>
      </c>
      <c r="D18" s="79" t="s">
        <v>103</v>
      </c>
      <c r="E18" s="133"/>
      <c r="F18" s="133"/>
      <c r="G18" s="133"/>
      <c r="H18" s="133"/>
      <c r="I18" s="133"/>
      <c r="J18" s="133"/>
      <c r="K18" s="131"/>
    </row>
    <row r="19" spans="1:11" ht="59.25" customHeight="1" x14ac:dyDescent="0.2">
      <c r="A19" s="122"/>
      <c r="B19" s="123"/>
      <c r="C19" s="76" t="s">
        <v>74</v>
      </c>
      <c r="D19" s="79" t="s">
        <v>196</v>
      </c>
      <c r="E19" s="133"/>
      <c r="F19" s="133"/>
      <c r="G19" s="133"/>
      <c r="H19" s="133"/>
      <c r="I19" s="133"/>
      <c r="J19" s="133"/>
      <c r="K19" s="131"/>
    </row>
    <row r="20" spans="1:11" x14ac:dyDescent="0.2">
      <c r="A20" s="122" t="s">
        <v>28</v>
      </c>
      <c r="B20" s="123" t="s">
        <v>158</v>
      </c>
      <c r="C20" s="76" t="s">
        <v>5</v>
      </c>
      <c r="D20" s="40"/>
      <c r="E20" s="132" t="s">
        <v>49</v>
      </c>
      <c r="F20" s="133"/>
      <c r="G20" s="133"/>
      <c r="H20" s="133"/>
      <c r="I20" s="133"/>
      <c r="J20" s="133"/>
      <c r="K20" s="130"/>
    </row>
    <row r="21" spans="1:11" ht="60" customHeight="1" x14ac:dyDescent="0.2">
      <c r="A21" s="122"/>
      <c r="B21" s="123"/>
      <c r="C21" s="76" t="s">
        <v>10</v>
      </c>
      <c r="D21" s="79" t="s">
        <v>103</v>
      </c>
      <c r="E21" s="133"/>
      <c r="F21" s="133"/>
      <c r="G21" s="133"/>
      <c r="H21" s="133"/>
      <c r="I21" s="133"/>
      <c r="J21" s="133"/>
      <c r="K21" s="131"/>
    </row>
    <row r="22" spans="1:11" ht="67.5" customHeight="1" x14ac:dyDescent="0.2">
      <c r="A22" s="122"/>
      <c r="B22" s="123"/>
      <c r="C22" s="76" t="s">
        <v>74</v>
      </c>
      <c r="D22" s="79" t="s">
        <v>196</v>
      </c>
      <c r="E22" s="133"/>
      <c r="F22" s="133"/>
      <c r="G22" s="133"/>
      <c r="H22" s="133"/>
      <c r="I22" s="133"/>
      <c r="J22" s="133"/>
      <c r="K22" s="131"/>
    </row>
    <row r="23" spans="1:11" ht="11.25" hidden="1" customHeight="1" x14ac:dyDescent="0.2">
      <c r="A23" s="124" t="s">
        <v>14</v>
      </c>
      <c r="B23" s="127" t="s">
        <v>159</v>
      </c>
      <c r="C23" s="76" t="s">
        <v>5</v>
      </c>
      <c r="D23" s="40"/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77"/>
    </row>
    <row r="24" spans="1:11" ht="62.25" hidden="1" customHeight="1" x14ac:dyDescent="0.2">
      <c r="A24" s="125"/>
      <c r="B24" s="128"/>
      <c r="C24" s="76" t="s">
        <v>10</v>
      </c>
      <c r="D24" s="79" t="s">
        <v>103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77"/>
    </row>
    <row r="25" spans="1:11" ht="71.25" hidden="1" customHeight="1" x14ac:dyDescent="0.2">
      <c r="A25" s="126"/>
      <c r="B25" s="129"/>
      <c r="C25" s="76" t="s">
        <v>74</v>
      </c>
      <c r="D25" s="79" t="s">
        <v>102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77"/>
    </row>
    <row r="26" spans="1:11" hidden="1" x14ac:dyDescent="0.2">
      <c r="A26" s="122" t="s">
        <v>29</v>
      </c>
      <c r="B26" s="123" t="s">
        <v>160</v>
      </c>
      <c r="C26" s="76" t="s">
        <v>5</v>
      </c>
      <c r="D26" s="40"/>
      <c r="E26" s="41">
        <f>SUM(F26:J26)</f>
        <v>15709</v>
      </c>
      <c r="F26" s="41">
        <f>SUM(F27:F30)</f>
        <v>10941</v>
      </c>
      <c r="G26" s="41">
        <f>'Приложение 4'!H33</f>
        <v>4768</v>
      </c>
      <c r="H26" s="41">
        <v>0</v>
      </c>
      <c r="I26" s="41">
        <v>0</v>
      </c>
      <c r="J26" s="41">
        <v>0</v>
      </c>
      <c r="K26" s="78"/>
    </row>
    <row r="27" spans="1:11" ht="45" hidden="1" x14ac:dyDescent="0.2">
      <c r="A27" s="122"/>
      <c r="B27" s="123"/>
      <c r="C27" s="76" t="s">
        <v>10</v>
      </c>
      <c r="D27" s="79" t="s">
        <v>103</v>
      </c>
      <c r="E27" s="41">
        <f>'Приложение 4'!F34</f>
        <v>8052</v>
      </c>
      <c r="F27" s="41">
        <f>'Приложение 4'!G34</f>
        <v>3523</v>
      </c>
      <c r="G27" s="41">
        <f>'Приложение 4'!H34</f>
        <v>4529</v>
      </c>
      <c r="H27" s="41">
        <v>0</v>
      </c>
      <c r="I27" s="41">
        <v>0</v>
      </c>
      <c r="J27" s="41">
        <v>0</v>
      </c>
      <c r="K27" s="78"/>
    </row>
    <row r="28" spans="1:11" x14ac:dyDescent="0.2">
      <c r="A28" s="122"/>
      <c r="B28" s="123"/>
      <c r="C28" s="76" t="s">
        <v>5</v>
      </c>
      <c r="D28" s="79"/>
      <c r="E28" s="41">
        <f>SUM(E29:E30)</f>
        <v>8477</v>
      </c>
      <c r="F28" s="41">
        <f t="shared" ref="F28:J28" si="0">SUM(F29:F30)</f>
        <v>3709</v>
      </c>
      <c r="G28" s="41">
        <f t="shared" si="0"/>
        <v>4768</v>
      </c>
      <c r="H28" s="41">
        <f t="shared" si="0"/>
        <v>0</v>
      </c>
      <c r="I28" s="41">
        <f t="shared" si="0"/>
        <v>0</v>
      </c>
      <c r="J28" s="41">
        <f t="shared" si="0"/>
        <v>0</v>
      </c>
      <c r="K28" s="78"/>
    </row>
    <row r="29" spans="1:11" ht="45" x14ac:dyDescent="0.2">
      <c r="A29" s="122"/>
      <c r="B29" s="123"/>
      <c r="C29" s="76" t="s">
        <v>10</v>
      </c>
      <c r="D29" s="79" t="s">
        <v>103</v>
      </c>
      <c r="E29" s="41">
        <f>'Приложение 4'!F34</f>
        <v>8052</v>
      </c>
      <c r="F29" s="41">
        <f>'Приложение 4'!G34</f>
        <v>3523</v>
      </c>
      <c r="G29" s="41">
        <f>'Приложение 4'!H34</f>
        <v>4529</v>
      </c>
      <c r="H29" s="41">
        <f>'Приложение 4'!I34</f>
        <v>0</v>
      </c>
      <c r="I29" s="41">
        <f>'Приложение 4'!J34</f>
        <v>0</v>
      </c>
      <c r="J29" s="41">
        <f>'Приложение 4'!K34</f>
        <v>0</v>
      </c>
      <c r="K29" s="78"/>
    </row>
    <row r="30" spans="1:11" ht="75" customHeight="1" x14ac:dyDescent="0.2">
      <c r="A30" s="122"/>
      <c r="B30" s="123"/>
      <c r="C30" s="76" t="s">
        <v>74</v>
      </c>
      <c r="D30" s="79" t="s">
        <v>102</v>
      </c>
      <c r="E30" s="41">
        <f>'Приложение 4'!F35</f>
        <v>425</v>
      </c>
      <c r="F30" s="41">
        <f>'Приложение 4'!G35</f>
        <v>186</v>
      </c>
      <c r="G30" s="41">
        <f>'Приложение 4'!H35</f>
        <v>239</v>
      </c>
      <c r="H30" s="41">
        <f>'Приложение 4'!I35</f>
        <v>0</v>
      </c>
      <c r="I30" s="41">
        <f>'Приложение 4'!J35</f>
        <v>0</v>
      </c>
      <c r="J30" s="41">
        <f>'Приложение 4'!K35</f>
        <v>0</v>
      </c>
      <c r="K30" s="78"/>
    </row>
    <row r="31" spans="1:11" x14ac:dyDescent="0.2">
      <c r="A31" s="122" t="s">
        <v>33</v>
      </c>
      <c r="B31" s="123" t="s">
        <v>161</v>
      </c>
      <c r="C31" s="76" t="s">
        <v>5</v>
      </c>
      <c r="D31" s="40"/>
      <c r="E31" s="41">
        <f t="shared" ref="E31:J31" si="1">SUM(E32)</f>
        <v>918140.67999999993</v>
      </c>
      <c r="F31" s="41">
        <f t="shared" si="1"/>
        <v>165696</v>
      </c>
      <c r="G31" s="41">
        <f t="shared" si="1"/>
        <v>179881.18</v>
      </c>
      <c r="H31" s="41">
        <f t="shared" si="1"/>
        <v>190854.5</v>
      </c>
      <c r="I31" s="41">
        <f t="shared" si="1"/>
        <v>190854.5</v>
      </c>
      <c r="J31" s="41">
        <f t="shared" si="1"/>
        <v>190854.5</v>
      </c>
      <c r="K31" s="78"/>
    </row>
    <row r="32" spans="1:11" ht="45" x14ac:dyDescent="0.2">
      <c r="A32" s="122"/>
      <c r="B32" s="123"/>
      <c r="C32" s="76" t="s">
        <v>74</v>
      </c>
      <c r="D32" s="79" t="s">
        <v>102</v>
      </c>
      <c r="E32" s="41">
        <f>'Приложение 4'!F37</f>
        <v>918140.67999999993</v>
      </c>
      <c r="F32" s="41">
        <f>'Приложение 4'!G37</f>
        <v>165696</v>
      </c>
      <c r="G32" s="41">
        <f>'Приложение 4'!H37</f>
        <v>179881.18</v>
      </c>
      <c r="H32" s="41">
        <f>'Приложение 4'!I37</f>
        <v>190854.5</v>
      </c>
      <c r="I32" s="41">
        <f>'Приложение 4'!J37</f>
        <v>190854.5</v>
      </c>
      <c r="J32" s="41">
        <f>'Приложение 4'!K37</f>
        <v>190854.5</v>
      </c>
      <c r="K32" s="78"/>
    </row>
    <row r="33" spans="1:11" x14ac:dyDescent="0.2">
      <c r="A33" s="122" t="s">
        <v>36</v>
      </c>
      <c r="B33" s="123" t="s">
        <v>162</v>
      </c>
      <c r="C33" s="76" t="s">
        <v>5</v>
      </c>
      <c r="D33" s="40"/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78"/>
    </row>
    <row r="34" spans="1:11" ht="45" x14ac:dyDescent="0.2">
      <c r="A34" s="122"/>
      <c r="B34" s="123"/>
      <c r="C34" s="76" t="s">
        <v>74</v>
      </c>
      <c r="D34" s="79" t="s">
        <v>102</v>
      </c>
      <c r="E34" s="41">
        <f>'Приложение 4'!E39</f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78"/>
    </row>
    <row r="35" spans="1:11" x14ac:dyDescent="0.2">
      <c r="A35" s="122" t="s">
        <v>126</v>
      </c>
      <c r="B35" s="123" t="s">
        <v>163</v>
      </c>
      <c r="C35" s="76" t="s">
        <v>5</v>
      </c>
      <c r="D35" s="40"/>
      <c r="E35" s="41">
        <f>SUM(E36:E37)</f>
        <v>1385</v>
      </c>
      <c r="F35" s="41">
        <f t="shared" ref="F35:J35" si="2">SUM(F36:F37)</f>
        <v>1385</v>
      </c>
      <c r="G35" s="41">
        <f t="shared" si="2"/>
        <v>0</v>
      </c>
      <c r="H35" s="41">
        <f t="shared" si="2"/>
        <v>0</v>
      </c>
      <c r="I35" s="41">
        <f t="shared" si="2"/>
        <v>0</v>
      </c>
      <c r="J35" s="41">
        <f t="shared" si="2"/>
        <v>0</v>
      </c>
      <c r="K35" s="77"/>
    </row>
    <row r="36" spans="1:11" ht="45" x14ac:dyDescent="0.2">
      <c r="A36" s="122"/>
      <c r="B36" s="123"/>
      <c r="C36" s="76" t="s">
        <v>10</v>
      </c>
      <c r="D36" s="79" t="s">
        <v>103</v>
      </c>
      <c r="E36" s="41">
        <f>'Приложение 4'!F41</f>
        <v>1315</v>
      </c>
      <c r="F36" s="41">
        <f>'Приложение 4'!G41</f>
        <v>1315</v>
      </c>
      <c r="G36" s="41">
        <f>'Приложение 4'!H41</f>
        <v>0</v>
      </c>
      <c r="H36" s="41">
        <f>'Приложение 4'!I41</f>
        <v>0</v>
      </c>
      <c r="I36" s="41">
        <f>'Приложение 4'!J41</f>
        <v>0</v>
      </c>
      <c r="J36" s="41">
        <f>'Приложение 4'!K41</f>
        <v>0</v>
      </c>
      <c r="K36" s="77"/>
    </row>
    <row r="37" spans="1:11" ht="45" x14ac:dyDescent="0.2">
      <c r="A37" s="122"/>
      <c r="B37" s="123"/>
      <c r="C37" s="76" t="s">
        <v>74</v>
      </c>
      <c r="D37" s="79" t="s">
        <v>102</v>
      </c>
      <c r="E37" s="41">
        <f>'Приложение 4'!F42</f>
        <v>70</v>
      </c>
      <c r="F37" s="41">
        <f>'Приложение 4'!G42</f>
        <v>70</v>
      </c>
      <c r="G37" s="41">
        <f>'Приложение 4'!H42</f>
        <v>0</v>
      </c>
      <c r="H37" s="41">
        <f>'Приложение 4'!I42</f>
        <v>0</v>
      </c>
      <c r="I37" s="41">
        <f>'Приложение 4'!J42</f>
        <v>0</v>
      </c>
      <c r="J37" s="41">
        <f>'Приложение 4'!K42</f>
        <v>0</v>
      </c>
      <c r="K37" s="77"/>
    </row>
    <row r="38" spans="1:11" hidden="1" x14ac:dyDescent="0.2">
      <c r="A38" s="122" t="s">
        <v>77</v>
      </c>
      <c r="B38" s="123" t="s">
        <v>164</v>
      </c>
      <c r="C38" s="76" t="s">
        <v>5</v>
      </c>
      <c r="D38" s="40"/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77"/>
    </row>
    <row r="39" spans="1:11" ht="45" hidden="1" x14ac:dyDescent="0.2">
      <c r="A39" s="122"/>
      <c r="B39" s="123"/>
      <c r="C39" s="76" t="s">
        <v>10</v>
      </c>
      <c r="D39" s="79" t="s">
        <v>103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77"/>
    </row>
    <row r="40" spans="1:11" ht="45" hidden="1" x14ac:dyDescent="0.2">
      <c r="A40" s="122"/>
      <c r="B40" s="123"/>
      <c r="C40" s="76" t="s">
        <v>74</v>
      </c>
      <c r="D40" s="79" t="s">
        <v>102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77"/>
    </row>
    <row r="41" spans="1:11" x14ac:dyDescent="0.2">
      <c r="A41" s="122" t="s">
        <v>78</v>
      </c>
      <c r="B41" s="123" t="s">
        <v>187</v>
      </c>
      <c r="C41" s="76" t="s">
        <v>5</v>
      </c>
      <c r="D41" s="40"/>
      <c r="E41" s="41">
        <f>SUM(E42:E43)</f>
        <v>3026</v>
      </c>
      <c r="F41" s="41">
        <f t="shared" ref="F41:J41" si="3">SUM(F42:F43)</f>
        <v>1926</v>
      </c>
      <c r="G41" s="41">
        <f t="shared" si="3"/>
        <v>221</v>
      </c>
      <c r="H41" s="41">
        <f t="shared" si="3"/>
        <v>293</v>
      </c>
      <c r="I41" s="41">
        <f t="shared" si="3"/>
        <v>293</v>
      </c>
      <c r="J41" s="41">
        <f t="shared" si="3"/>
        <v>293</v>
      </c>
      <c r="K41" s="77"/>
    </row>
    <row r="42" spans="1:11" ht="45" x14ac:dyDescent="0.2">
      <c r="A42" s="122"/>
      <c r="B42" s="123"/>
      <c r="C42" s="76" t="s">
        <v>10</v>
      </c>
      <c r="D42" s="79" t="s">
        <v>103</v>
      </c>
      <c r="E42" s="41">
        <f>'Приложение 4'!F50</f>
        <v>1928</v>
      </c>
      <c r="F42" s="41">
        <f>'Приложение 4'!G50</f>
        <v>1224</v>
      </c>
      <c r="G42" s="41">
        <f>'Приложение 4'!H50</f>
        <v>143</v>
      </c>
      <c r="H42" s="41">
        <f>'Приложение 4'!I50</f>
        <v>187</v>
      </c>
      <c r="I42" s="41">
        <f>'Приложение 4'!J50</f>
        <v>187</v>
      </c>
      <c r="J42" s="41">
        <f>'Приложение 4'!K50</f>
        <v>187</v>
      </c>
      <c r="K42" s="77"/>
    </row>
    <row r="43" spans="1:11" ht="45" x14ac:dyDescent="0.2">
      <c r="A43" s="122"/>
      <c r="B43" s="123"/>
      <c r="C43" s="76" t="s">
        <v>74</v>
      </c>
      <c r="D43" s="79" t="s">
        <v>102</v>
      </c>
      <c r="E43" s="41">
        <f>'Приложение 4'!F51</f>
        <v>1098</v>
      </c>
      <c r="F43" s="41">
        <f>'Приложение 4'!G51</f>
        <v>702</v>
      </c>
      <c r="G43" s="41">
        <f>'Приложение 4'!H51</f>
        <v>78</v>
      </c>
      <c r="H43" s="41">
        <f>'Приложение 4'!I51</f>
        <v>106</v>
      </c>
      <c r="I43" s="41">
        <f>'Приложение 4'!J51</f>
        <v>106</v>
      </c>
      <c r="J43" s="41">
        <f>'Приложение 4'!K51</f>
        <v>106</v>
      </c>
      <c r="K43" s="77"/>
    </row>
    <row r="44" spans="1:11" x14ac:dyDescent="0.2">
      <c r="B44" s="80"/>
      <c r="C44" s="80"/>
      <c r="D44" s="80"/>
      <c r="E44" s="80"/>
      <c r="F44" s="80"/>
      <c r="G44" s="80"/>
      <c r="H44" s="80"/>
      <c r="I44" s="80"/>
      <c r="J44" s="80"/>
      <c r="K44" s="80"/>
    </row>
    <row r="45" spans="1:11" x14ac:dyDescent="0.2">
      <c r="B45" s="137" t="s">
        <v>108</v>
      </c>
      <c r="C45" s="138"/>
      <c r="D45" s="138"/>
      <c r="E45" s="138"/>
      <c r="F45" s="138"/>
      <c r="G45" s="138"/>
      <c r="H45" s="138"/>
      <c r="I45" s="138"/>
      <c r="J45" s="138"/>
      <c r="K45" s="138"/>
    </row>
    <row r="46" spans="1:11" x14ac:dyDescent="0.2">
      <c r="B46" s="80"/>
      <c r="C46" s="80"/>
      <c r="D46" s="80"/>
      <c r="E46" s="80"/>
      <c r="F46" s="80"/>
      <c r="G46" s="80"/>
      <c r="H46" s="80"/>
      <c r="I46" s="80"/>
      <c r="J46" s="80"/>
      <c r="K46" s="80"/>
    </row>
    <row r="47" spans="1:11" x14ac:dyDescent="0.2">
      <c r="A47" s="135" t="s">
        <v>7</v>
      </c>
      <c r="B47" s="135" t="s">
        <v>97</v>
      </c>
      <c r="C47" s="135" t="s">
        <v>6</v>
      </c>
      <c r="D47" s="135" t="s">
        <v>98</v>
      </c>
      <c r="E47" s="135" t="s">
        <v>99</v>
      </c>
      <c r="F47" s="135"/>
      <c r="G47" s="135"/>
      <c r="H47" s="135"/>
      <c r="I47" s="135"/>
      <c r="J47" s="135"/>
      <c r="K47" s="135" t="s">
        <v>100</v>
      </c>
    </row>
    <row r="48" spans="1:11" x14ac:dyDescent="0.2">
      <c r="A48" s="135"/>
      <c r="B48" s="135"/>
      <c r="C48" s="135"/>
      <c r="D48" s="135"/>
      <c r="E48" s="77" t="s">
        <v>101</v>
      </c>
      <c r="F48" s="77">
        <v>2020</v>
      </c>
      <c r="G48" s="77">
        <v>2021</v>
      </c>
      <c r="H48" s="77">
        <v>2022</v>
      </c>
      <c r="I48" s="77">
        <v>2023</v>
      </c>
      <c r="J48" s="77">
        <v>2024</v>
      </c>
      <c r="K48" s="135"/>
    </row>
    <row r="49" spans="1:11" ht="22.5" x14ac:dyDescent="0.2">
      <c r="A49" s="122" t="s">
        <v>13</v>
      </c>
      <c r="B49" s="140" t="s">
        <v>165</v>
      </c>
      <c r="C49" s="82" t="s">
        <v>73</v>
      </c>
      <c r="D49" s="77"/>
      <c r="E49" s="8">
        <f>SUM(F49:J49)</f>
        <v>0</v>
      </c>
      <c r="F49" s="8">
        <f>SUM(F50:F51)</f>
        <v>0</v>
      </c>
      <c r="G49" s="8">
        <f t="shared" ref="G49:J49" si="4">SUM(G50:G51)</f>
        <v>0</v>
      </c>
      <c r="H49" s="8">
        <f t="shared" si="4"/>
        <v>0</v>
      </c>
      <c r="I49" s="8">
        <f t="shared" si="4"/>
        <v>0</v>
      </c>
      <c r="J49" s="8">
        <f t="shared" si="4"/>
        <v>0</v>
      </c>
      <c r="K49" s="77"/>
    </row>
    <row r="50" spans="1:11" ht="22.5" x14ac:dyDescent="0.2">
      <c r="A50" s="122"/>
      <c r="B50" s="140"/>
      <c r="C50" s="82" t="s">
        <v>74</v>
      </c>
      <c r="D50" s="77"/>
      <c r="E50" s="8">
        <f t="shared" ref="E50:E51" si="5">SUM(F50:J50)</f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77"/>
    </row>
    <row r="51" spans="1:11" ht="22.5" x14ac:dyDescent="0.2">
      <c r="A51" s="122"/>
      <c r="B51" s="140"/>
      <c r="C51" s="82" t="s">
        <v>75</v>
      </c>
      <c r="D51" s="77"/>
      <c r="E51" s="8">
        <f t="shared" si="5"/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77"/>
    </row>
    <row r="52" spans="1:11" ht="22.5" x14ac:dyDescent="0.2">
      <c r="A52" s="122" t="s">
        <v>28</v>
      </c>
      <c r="B52" s="140" t="s">
        <v>166</v>
      </c>
      <c r="C52" s="82" t="s">
        <v>73</v>
      </c>
      <c r="D52" s="77"/>
      <c r="E52" s="8">
        <f>'Приложение 4'!F64</f>
        <v>22766.3</v>
      </c>
      <c r="F52" s="8">
        <f>'Приложение 4'!G64</f>
        <v>4303.3</v>
      </c>
      <c r="G52" s="8">
        <f>'Приложение 4'!H64</f>
        <v>3850</v>
      </c>
      <c r="H52" s="8">
        <f>'Приложение 4'!I64</f>
        <v>4263</v>
      </c>
      <c r="I52" s="8">
        <f>'Приложение 4'!J64</f>
        <v>5050</v>
      </c>
      <c r="J52" s="8">
        <f>'Приложение 4'!K64</f>
        <v>5300</v>
      </c>
      <c r="K52" s="77"/>
    </row>
    <row r="53" spans="1:11" ht="45" x14ac:dyDescent="0.2">
      <c r="A53" s="122"/>
      <c r="B53" s="140"/>
      <c r="C53" s="82" t="s">
        <v>74</v>
      </c>
      <c r="D53" s="79" t="s">
        <v>102</v>
      </c>
      <c r="E53" s="8">
        <f>'Приложение 4'!F65</f>
        <v>22766.3</v>
      </c>
      <c r="F53" s="8">
        <f>'Приложение 4'!G65</f>
        <v>4303.3</v>
      </c>
      <c r="G53" s="8">
        <f>'Приложение 4'!H65</f>
        <v>3850</v>
      </c>
      <c r="H53" s="8">
        <f>'Приложение 4'!I65</f>
        <v>4263</v>
      </c>
      <c r="I53" s="8">
        <f>'Приложение 4'!J65</f>
        <v>5050</v>
      </c>
      <c r="J53" s="8">
        <f>'Приложение 4'!K65</f>
        <v>5300</v>
      </c>
      <c r="K53" s="77"/>
    </row>
    <row r="54" spans="1:11" ht="30" customHeight="1" x14ac:dyDescent="0.2">
      <c r="A54" s="122" t="s">
        <v>32</v>
      </c>
      <c r="B54" s="139" t="s">
        <v>167</v>
      </c>
      <c r="C54" s="82" t="s">
        <v>73</v>
      </c>
      <c r="D54" s="79"/>
      <c r="E54" s="8">
        <f t="shared" ref="E54:J58" si="6">SUM(E55)</f>
        <v>0</v>
      </c>
      <c r="F54" s="8">
        <f t="shared" si="6"/>
        <v>0</v>
      </c>
      <c r="G54" s="8">
        <f t="shared" si="6"/>
        <v>0</v>
      </c>
      <c r="H54" s="8">
        <f t="shared" si="6"/>
        <v>0</v>
      </c>
      <c r="I54" s="8">
        <f t="shared" si="6"/>
        <v>0</v>
      </c>
      <c r="J54" s="8">
        <f t="shared" si="6"/>
        <v>0</v>
      </c>
      <c r="K54" s="77"/>
    </row>
    <row r="55" spans="1:11" ht="57" customHeight="1" x14ac:dyDescent="0.2">
      <c r="A55" s="122"/>
      <c r="B55" s="139"/>
      <c r="C55" s="82" t="s">
        <v>74</v>
      </c>
      <c r="D55" s="79"/>
      <c r="E55" s="8">
        <f>SUM(F55:J55)</f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77"/>
    </row>
    <row r="56" spans="1:11" ht="22.5" x14ac:dyDescent="0.2">
      <c r="A56" s="122" t="s">
        <v>54</v>
      </c>
      <c r="B56" s="140" t="s">
        <v>168</v>
      </c>
      <c r="C56" s="82" t="s">
        <v>73</v>
      </c>
      <c r="D56" s="79"/>
      <c r="E56" s="8">
        <f>'Приложение 4'!F68</f>
        <v>50084.1</v>
      </c>
      <c r="F56" s="8">
        <f>'Приложение 4'!G68</f>
        <v>8217.2999999999993</v>
      </c>
      <c r="G56" s="8">
        <f>'Приложение 4'!H68</f>
        <v>9180</v>
      </c>
      <c r="H56" s="8">
        <f>'Приложение 4'!I68</f>
        <v>11225.6</v>
      </c>
      <c r="I56" s="8">
        <f>'Приложение 4'!J68</f>
        <v>10730.6</v>
      </c>
      <c r="J56" s="8">
        <f>'Приложение 4'!K68</f>
        <v>10730.6</v>
      </c>
      <c r="K56" s="77"/>
    </row>
    <row r="57" spans="1:11" ht="45" x14ac:dyDescent="0.2">
      <c r="A57" s="122"/>
      <c r="B57" s="140"/>
      <c r="C57" s="82" t="s">
        <v>74</v>
      </c>
      <c r="D57" s="79" t="s">
        <v>102</v>
      </c>
      <c r="E57" s="8">
        <f>'Приложение 4'!F69</f>
        <v>50084.1</v>
      </c>
      <c r="F57" s="8">
        <f>'Приложение 4'!G69</f>
        <v>8217.2999999999993</v>
      </c>
      <c r="G57" s="8">
        <f>'Приложение 4'!H69</f>
        <v>9180</v>
      </c>
      <c r="H57" s="8">
        <f>'Приложение 4'!I69</f>
        <v>11225.6</v>
      </c>
      <c r="I57" s="8">
        <f>'Приложение 4'!J69</f>
        <v>10730.6</v>
      </c>
      <c r="J57" s="8">
        <f>'Приложение 4'!K69</f>
        <v>10730.6</v>
      </c>
      <c r="K57" s="77"/>
    </row>
    <row r="58" spans="1:11" ht="45.75" customHeight="1" x14ac:dyDescent="0.2">
      <c r="A58" s="122" t="s">
        <v>184</v>
      </c>
      <c r="B58" s="140" t="s">
        <v>185</v>
      </c>
      <c r="C58" s="82" t="s">
        <v>73</v>
      </c>
      <c r="D58" s="79"/>
      <c r="E58" s="8">
        <f t="shared" si="6"/>
        <v>0</v>
      </c>
      <c r="F58" s="8">
        <f t="shared" ref="F58:J58" si="7">SUM(F59)</f>
        <v>0</v>
      </c>
      <c r="G58" s="8">
        <f t="shared" si="7"/>
        <v>0</v>
      </c>
      <c r="H58" s="8">
        <f t="shared" si="7"/>
        <v>0</v>
      </c>
      <c r="I58" s="8">
        <f t="shared" si="7"/>
        <v>0</v>
      </c>
      <c r="J58" s="8">
        <f t="shared" si="7"/>
        <v>0</v>
      </c>
      <c r="K58" s="77"/>
    </row>
    <row r="59" spans="1:11" ht="51" customHeight="1" x14ac:dyDescent="0.2">
      <c r="A59" s="122"/>
      <c r="B59" s="140"/>
      <c r="C59" s="82" t="s">
        <v>74</v>
      </c>
      <c r="D59" s="79" t="s">
        <v>102</v>
      </c>
      <c r="E59" s="8">
        <f>'Приложение 4'!E71</f>
        <v>0</v>
      </c>
      <c r="F59" s="8">
        <f>SUM(G59:J59)</f>
        <v>0</v>
      </c>
      <c r="G59" s="8">
        <f>'Приложение 4'!G71</f>
        <v>0</v>
      </c>
      <c r="H59" s="8">
        <f>'Приложение 4'!H71</f>
        <v>0</v>
      </c>
      <c r="I59" s="8">
        <f>'Приложение 4'!I71</f>
        <v>0</v>
      </c>
      <c r="J59" s="8">
        <f>'Приложение 4'!J71</f>
        <v>0</v>
      </c>
      <c r="K59" s="77"/>
    </row>
    <row r="60" spans="1:11" ht="75.75" customHeight="1" x14ac:dyDescent="0.2">
      <c r="A60" s="122" t="s">
        <v>14</v>
      </c>
      <c r="B60" s="139" t="s">
        <v>169</v>
      </c>
      <c r="C60" s="82" t="s">
        <v>73</v>
      </c>
      <c r="D60" s="79"/>
      <c r="E60" s="8">
        <f>'Приложение 4'!F74</f>
        <v>2787.8</v>
      </c>
      <c r="F60" s="8">
        <f>'Приложение 4'!G74</f>
        <v>516.4</v>
      </c>
      <c r="G60" s="8">
        <f>'Приложение 4'!H74</f>
        <v>520</v>
      </c>
      <c r="H60" s="8">
        <f>'Приложение 4'!I74</f>
        <v>681.4</v>
      </c>
      <c r="I60" s="8">
        <f>'Приложение 4'!J74</f>
        <v>535</v>
      </c>
      <c r="J60" s="8">
        <f>'Приложение 4'!K74</f>
        <v>535</v>
      </c>
      <c r="K60" s="77"/>
    </row>
    <row r="61" spans="1:11" ht="88.5" customHeight="1" x14ac:dyDescent="0.2">
      <c r="A61" s="122"/>
      <c r="B61" s="139"/>
      <c r="C61" s="82" t="s">
        <v>74</v>
      </c>
      <c r="D61" s="79" t="s">
        <v>102</v>
      </c>
      <c r="E61" s="8">
        <f>'Приложение 4'!F75</f>
        <v>2787.8</v>
      </c>
      <c r="F61" s="8">
        <f>'Приложение 4'!G75</f>
        <v>516.4</v>
      </c>
      <c r="G61" s="8">
        <f>'Приложение 4'!H75</f>
        <v>520</v>
      </c>
      <c r="H61" s="8">
        <f>'Приложение 4'!I75</f>
        <v>681.4</v>
      </c>
      <c r="I61" s="8">
        <f>'Приложение 4'!J75</f>
        <v>535</v>
      </c>
      <c r="J61" s="8">
        <f>'Приложение 4'!K75</f>
        <v>535</v>
      </c>
      <c r="K61" s="77"/>
    </row>
    <row r="62" spans="1:11" ht="22.5" x14ac:dyDescent="0.2">
      <c r="A62" s="122" t="s">
        <v>77</v>
      </c>
      <c r="B62" s="139" t="s">
        <v>170</v>
      </c>
      <c r="C62" s="82" t="s">
        <v>73</v>
      </c>
      <c r="D62" s="79"/>
      <c r="E62" s="8">
        <f>'Приложение 4'!F78</f>
        <v>9946.1</v>
      </c>
      <c r="F62" s="8">
        <f>'Приложение 4'!G78</f>
        <v>1406.1</v>
      </c>
      <c r="G62" s="8">
        <f>'Приложение 4'!H78</f>
        <v>2214</v>
      </c>
      <c r="H62" s="8">
        <f>'Приложение 4'!I78</f>
        <v>1926</v>
      </c>
      <c r="I62" s="8">
        <f>'Приложение 4'!J78</f>
        <v>2200</v>
      </c>
      <c r="J62" s="8">
        <f>'Приложение 4'!K78</f>
        <v>2200</v>
      </c>
      <c r="K62" s="77"/>
    </row>
    <row r="63" spans="1:11" ht="45" x14ac:dyDescent="0.2">
      <c r="A63" s="122"/>
      <c r="B63" s="139"/>
      <c r="C63" s="82" t="s">
        <v>74</v>
      </c>
      <c r="D63" s="79" t="s">
        <v>102</v>
      </c>
      <c r="E63" s="8">
        <f>'Приложение 4'!F79</f>
        <v>9946.1</v>
      </c>
      <c r="F63" s="8">
        <f>'Приложение 4'!G79</f>
        <v>1406.1</v>
      </c>
      <c r="G63" s="8">
        <f>'Приложение 4'!H79</f>
        <v>2214</v>
      </c>
      <c r="H63" s="8">
        <f>'Приложение 4'!I79</f>
        <v>1926</v>
      </c>
      <c r="I63" s="8">
        <f>'Приложение 4'!J79</f>
        <v>2200</v>
      </c>
      <c r="J63" s="8">
        <f>'Приложение 4'!K79</f>
        <v>2200</v>
      </c>
      <c r="K63" s="77"/>
    </row>
    <row r="64" spans="1:11" ht="44.25" customHeight="1" x14ac:dyDescent="0.2">
      <c r="A64" s="122" t="s">
        <v>78</v>
      </c>
      <c r="B64" s="139" t="s">
        <v>171</v>
      </c>
      <c r="C64" s="82" t="s">
        <v>73</v>
      </c>
      <c r="D64" s="79"/>
      <c r="E64" s="8">
        <f t="shared" ref="E64:J64" si="8">SUM(E65)</f>
        <v>0</v>
      </c>
      <c r="F64" s="8">
        <f t="shared" si="8"/>
        <v>0</v>
      </c>
      <c r="G64" s="8">
        <f t="shared" si="8"/>
        <v>0</v>
      </c>
      <c r="H64" s="8">
        <f t="shared" si="8"/>
        <v>0</v>
      </c>
      <c r="I64" s="8">
        <f t="shared" si="8"/>
        <v>0</v>
      </c>
      <c r="J64" s="8">
        <f t="shared" si="8"/>
        <v>0</v>
      </c>
      <c r="K64" s="77"/>
    </row>
    <row r="65" spans="1:11" ht="37.5" customHeight="1" x14ac:dyDescent="0.2">
      <c r="A65" s="122"/>
      <c r="B65" s="139"/>
      <c r="C65" s="82" t="s">
        <v>74</v>
      </c>
      <c r="D65" s="79"/>
      <c r="E65" s="8">
        <f t="shared" ref="E65" si="9">SUM(F65:J65)</f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77"/>
    </row>
    <row r="66" spans="1:11" ht="22.5" x14ac:dyDescent="0.2">
      <c r="A66" s="122" t="s">
        <v>79</v>
      </c>
      <c r="B66" s="139" t="s">
        <v>172</v>
      </c>
      <c r="C66" s="82" t="s">
        <v>73</v>
      </c>
      <c r="D66" s="79"/>
      <c r="E66" s="8">
        <f>'Приложение 4'!F82</f>
        <v>19816.2</v>
      </c>
      <c r="F66" s="8">
        <f>'Приложение 4'!G82</f>
        <v>3301.2</v>
      </c>
      <c r="G66" s="8">
        <f>'Приложение 4'!H82</f>
        <v>3504</v>
      </c>
      <c r="H66" s="8">
        <f>'Приложение 4'!I82</f>
        <v>4011</v>
      </c>
      <c r="I66" s="8">
        <f>'Приложение 4'!J82</f>
        <v>4500</v>
      </c>
      <c r="J66" s="8">
        <f>'Приложение 4'!K82</f>
        <v>4500</v>
      </c>
      <c r="K66" s="77"/>
    </row>
    <row r="67" spans="1:11" ht="45" x14ac:dyDescent="0.2">
      <c r="A67" s="122"/>
      <c r="B67" s="139"/>
      <c r="C67" s="82" t="s">
        <v>74</v>
      </c>
      <c r="D67" s="79" t="s">
        <v>102</v>
      </c>
      <c r="E67" s="8">
        <f>'Приложение 4'!F83</f>
        <v>19816.2</v>
      </c>
      <c r="F67" s="8">
        <f>'Приложение 4'!G83</f>
        <v>3301.2</v>
      </c>
      <c r="G67" s="8">
        <f>'Приложение 4'!H83</f>
        <v>3504</v>
      </c>
      <c r="H67" s="8">
        <f>'Приложение 4'!I83</f>
        <v>4011</v>
      </c>
      <c r="I67" s="8">
        <f>'Приложение 4'!J83</f>
        <v>4500</v>
      </c>
      <c r="J67" s="8">
        <f>'Приложение 4'!K83</f>
        <v>4500</v>
      </c>
      <c r="K67" s="77"/>
    </row>
    <row r="68" spans="1:11" ht="22.5" x14ac:dyDescent="0.2">
      <c r="A68" s="122" t="s">
        <v>80</v>
      </c>
      <c r="B68" s="139" t="s">
        <v>173</v>
      </c>
      <c r="C68" s="82" t="s">
        <v>73</v>
      </c>
      <c r="D68" s="79"/>
      <c r="E68" s="8">
        <f t="shared" ref="E68:J68" si="10">SUM(E69)</f>
        <v>0</v>
      </c>
      <c r="F68" s="8">
        <f t="shared" si="10"/>
        <v>0</v>
      </c>
      <c r="G68" s="8">
        <f t="shared" si="10"/>
        <v>0</v>
      </c>
      <c r="H68" s="8">
        <f t="shared" si="10"/>
        <v>0</v>
      </c>
      <c r="I68" s="8">
        <f t="shared" si="10"/>
        <v>0</v>
      </c>
      <c r="J68" s="8">
        <f t="shared" si="10"/>
        <v>0</v>
      </c>
      <c r="K68" s="77"/>
    </row>
    <row r="69" spans="1:11" ht="22.5" x14ac:dyDescent="0.2">
      <c r="A69" s="122"/>
      <c r="B69" s="139"/>
      <c r="C69" s="82" t="s">
        <v>74</v>
      </c>
      <c r="D69" s="79"/>
      <c r="E69" s="8">
        <f t="shared" ref="E69" si="11">SUM(F69:J69)</f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77"/>
    </row>
    <row r="70" spans="1:11" ht="29.25" customHeight="1" x14ac:dyDescent="0.2">
      <c r="A70" s="124" t="s">
        <v>83</v>
      </c>
      <c r="B70" s="142" t="s">
        <v>179</v>
      </c>
      <c r="C70" s="82" t="s">
        <v>73</v>
      </c>
      <c r="D70" s="79"/>
      <c r="E70" s="71">
        <f>'Приложение 4'!F91</f>
        <v>1243</v>
      </c>
      <c r="F70" s="71">
        <f>'Приложение 4'!G91</f>
        <v>1243</v>
      </c>
      <c r="G70" s="71">
        <f>'Приложение 4'!H91</f>
        <v>0</v>
      </c>
      <c r="H70" s="71">
        <f>'Приложение 4'!I91</f>
        <v>0</v>
      </c>
      <c r="I70" s="71">
        <f>'Приложение 4'!J91</f>
        <v>0</v>
      </c>
      <c r="J70" s="71">
        <f>'Приложение 4'!K91</f>
        <v>0</v>
      </c>
      <c r="K70" s="72"/>
    </row>
    <row r="71" spans="1:11" ht="22.5" customHeight="1" x14ac:dyDescent="0.2">
      <c r="A71" s="141"/>
      <c r="B71" s="143"/>
      <c r="C71" s="82" t="s">
        <v>74</v>
      </c>
      <c r="D71" s="79"/>
      <c r="E71" s="71">
        <f>'Приложение 4'!F92</f>
        <v>1000</v>
      </c>
      <c r="F71" s="71">
        <f>'Приложение 4'!G92</f>
        <v>1000</v>
      </c>
      <c r="G71" s="71">
        <f>'Приложение 4'!H92</f>
        <v>0</v>
      </c>
      <c r="H71" s="71">
        <f>'Приложение 4'!I92</f>
        <v>0</v>
      </c>
      <c r="I71" s="71">
        <f>'Приложение 4'!J92</f>
        <v>0</v>
      </c>
      <c r="J71" s="71">
        <f>'Приложение 4'!K92</f>
        <v>0</v>
      </c>
      <c r="K71" s="75"/>
    </row>
    <row r="72" spans="1:11" ht="22.5" customHeight="1" x14ac:dyDescent="0.2">
      <c r="A72" s="141"/>
      <c r="B72" s="143"/>
      <c r="C72" s="82" t="s">
        <v>10</v>
      </c>
      <c r="D72" s="79"/>
      <c r="E72" s="71">
        <f>'Приложение 4'!F93</f>
        <v>243</v>
      </c>
      <c r="F72" s="71">
        <f>'Приложение 4'!G93</f>
        <v>243</v>
      </c>
      <c r="G72" s="71">
        <f>'Приложение 4'!H93</f>
        <v>0</v>
      </c>
      <c r="H72" s="71">
        <f>'Приложение 4'!I93</f>
        <v>0</v>
      </c>
      <c r="I72" s="71">
        <f>'Приложение 4'!J93</f>
        <v>0</v>
      </c>
      <c r="J72" s="71">
        <f>'Приложение 4'!K93</f>
        <v>0</v>
      </c>
      <c r="K72" s="75"/>
    </row>
    <row r="73" spans="1:11" ht="22.5" x14ac:dyDescent="0.2">
      <c r="A73" s="122" t="s">
        <v>84</v>
      </c>
      <c r="B73" s="140" t="s">
        <v>146</v>
      </c>
      <c r="C73" s="82" t="s">
        <v>73</v>
      </c>
      <c r="D73" s="79"/>
      <c r="E73" s="8">
        <f>'Приложение 4'!F98</f>
        <v>4999</v>
      </c>
      <c r="F73" s="8">
        <f>'Приложение 4'!G98</f>
        <v>3508</v>
      </c>
      <c r="G73" s="8">
        <f>'Приложение 4'!H98</f>
        <v>0</v>
      </c>
      <c r="H73" s="8">
        <f>'Приложение 4'!I98</f>
        <v>0</v>
      </c>
      <c r="I73" s="8">
        <f>'Приложение 4'!J98</f>
        <v>1491</v>
      </c>
      <c r="J73" s="8">
        <f>'Приложение 4'!K98</f>
        <v>0</v>
      </c>
      <c r="K73" s="77"/>
    </row>
    <row r="74" spans="1:11" ht="22.5" x14ac:dyDescent="0.2">
      <c r="A74" s="122"/>
      <c r="B74" s="140"/>
      <c r="C74" s="82" t="s">
        <v>74</v>
      </c>
      <c r="D74" s="79"/>
      <c r="E74" s="8">
        <f>'Приложение 4'!F99</f>
        <v>1813</v>
      </c>
      <c r="F74" s="8">
        <f>'Приложение 4'!G99</f>
        <v>1277</v>
      </c>
      <c r="G74" s="8">
        <f>'Приложение 4'!H99</f>
        <v>0</v>
      </c>
      <c r="H74" s="8">
        <f>'Приложение 4'!I99</f>
        <v>0</v>
      </c>
      <c r="I74" s="8">
        <f>'Приложение 4'!J99</f>
        <v>536</v>
      </c>
      <c r="J74" s="8">
        <f>'Приложение 4'!K99</f>
        <v>0</v>
      </c>
      <c r="K74" s="77"/>
    </row>
    <row r="75" spans="1:11" ht="33.75" x14ac:dyDescent="0.2">
      <c r="A75" s="122"/>
      <c r="B75" s="140"/>
      <c r="C75" s="82" t="s">
        <v>10</v>
      </c>
      <c r="D75" s="79"/>
      <c r="E75" s="8">
        <f>'Приложение 4'!F100</f>
        <v>3186</v>
      </c>
      <c r="F75" s="8">
        <f>'Приложение 4'!G100</f>
        <v>2231</v>
      </c>
      <c r="G75" s="8">
        <f>'Приложение 4'!H100</f>
        <v>0</v>
      </c>
      <c r="H75" s="8">
        <f>'Приложение 4'!I100</f>
        <v>0</v>
      </c>
      <c r="I75" s="8">
        <f>'Приложение 4'!J100</f>
        <v>955</v>
      </c>
      <c r="J75" s="8">
        <f>'Приложение 4'!K100</f>
        <v>0</v>
      </c>
      <c r="K75" s="77"/>
    </row>
    <row r="76" spans="1:11" ht="22.5" x14ac:dyDescent="0.2">
      <c r="A76" s="122" t="s">
        <v>143</v>
      </c>
      <c r="B76" s="140" t="s">
        <v>147</v>
      </c>
      <c r="C76" s="82" t="s">
        <v>73</v>
      </c>
      <c r="D76" s="79"/>
      <c r="E76" s="8">
        <f>'Приложение 4'!F101</f>
        <v>11916</v>
      </c>
      <c r="F76" s="8">
        <f>'Приложение 4'!G101</f>
        <v>0</v>
      </c>
      <c r="G76" s="8">
        <f>'Приложение 4'!H101</f>
        <v>0</v>
      </c>
      <c r="H76" s="8">
        <f>'Приложение 4'!I101</f>
        <v>0</v>
      </c>
      <c r="I76" s="8">
        <f>'Приложение 4'!J101</f>
        <v>11916</v>
      </c>
      <c r="J76" s="8">
        <f>'Приложение 4'!K101</f>
        <v>0</v>
      </c>
      <c r="K76" s="77"/>
    </row>
    <row r="77" spans="1:11" ht="22.5" x14ac:dyDescent="0.2">
      <c r="A77" s="122"/>
      <c r="B77" s="140"/>
      <c r="C77" s="82" t="s">
        <v>74</v>
      </c>
      <c r="D77" s="79"/>
      <c r="E77" s="8">
        <f>'Приложение 4'!F102</f>
        <v>4278</v>
      </c>
      <c r="F77" s="8">
        <f>'Приложение 4'!G102</f>
        <v>0</v>
      </c>
      <c r="G77" s="8">
        <f>'Приложение 4'!H102</f>
        <v>0</v>
      </c>
      <c r="H77" s="8">
        <f>'Приложение 4'!I102</f>
        <v>0</v>
      </c>
      <c r="I77" s="8">
        <f>'Приложение 4'!J102</f>
        <v>4278</v>
      </c>
      <c r="J77" s="8">
        <f>'Приложение 4'!K102</f>
        <v>0</v>
      </c>
      <c r="K77" s="77"/>
    </row>
    <row r="78" spans="1:11" ht="33.75" x14ac:dyDescent="0.2">
      <c r="A78" s="122"/>
      <c r="B78" s="140"/>
      <c r="C78" s="82" t="s">
        <v>10</v>
      </c>
      <c r="D78" s="79"/>
      <c r="E78" s="8">
        <f>'Приложение 4'!F103</f>
        <v>7638</v>
      </c>
      <c r="F78" s="8">
        <f>'Приложение 4'!G103</f>
        <v>0</v>
      </c>
      <c r="G78" s="8">
        <f>'Приложение 4'!H103</f>
        <v>0</v>
      </c>
      <c r="H78" s="8">
        <f>'Приложение 4'!I103</f>
        <v>0</v>
      </c>
      <c r="I78" s="8">
        <f>'Приложение 4'!J103</f>
        <v>7638</v>
      </c>
      <c r="J78" s="8">
        <f>'Приложение 4'!K103</f>
        <v>0</v>
      </c>
      <c r="K78" s="77"/>
    </row>
    <row r="79" spans="1:11" ht="22.5" x14ac:dyDescent="0.2">
      <c r="A79" s="122" t="s">
        <v>144</v>
      </c>
      <c r="B79" s="140" t="s">
        <v>148</v>
      </c>
      <c r="C79" s="82" t="s">
        <v>73</v>
      </c>
      <c r="D79" s="79"/>
      <c r="E79" s="8">
        <f>'Приложение 4'!F104</f>
        <v>35323.063000000002</v>
      </c>
      <c r="F79" s="8">
        <f>'Приложение 4'!G104</f>
        <v>0</v>
      </c>
      <c r="G79" s="8">
        <f>'Приложение 4'!H104</f>
        <v>13226.432999999999</v>
      </c>
      <c r="H79" s="8">
        <f>'Приложение 4'!I104</f>
        <v>22096.63</v>
      </c>
      <c r="I79" s="8">
        <f>'Приложение 4'!J104</f>
        <v>0</v>
      </c>
      <c r="J79" s="8">
        <f>'Приложение 4'!K104</f>
        <v>0</v>
      </c>
      <c r="K79" s="77"/>
    </row>
    <row r="80" spans="1:11" ht="22.5" x14ac:dyDescent="0.2">
      <c r="A80" s="122"/>
      <c r="B80" s="140"/>
      <c r="C80" s="82" t="s">
        <v>74</v>
      </c>
      <c r="D80" s="79"/>
      <c r="E80" s="8">
        <f>'Приложение 4'!F105</f>
        <v>861.53300000000002</v>
      </c>
      <c r="F80" s="8">
        <f>'Приложение 4'!G105</f>
        <v>0</v>
      </c>
      <c r="G80" s="8">
        <f>'Приложение 4'!H105</f>
        <v>322.59299999999996</v>
      </c>
      <c r="H80" s="8">
        <f>'Приложение 4'!I105</f>
        <v>538.94000000000005</v>
      </c>
      <c r="I80" s="8">
        <f>'Приложение 4'!J105</f>
        <v>0</v>
      </c>
      <c r="J80" s="8">
        <f>'Приложение 4'!K105</f>
        <v>0</v>
      </c>
      <c r="K80" s="77"/>
    </row>
    <row r="81" spans="1:11" ht="33.75" x14ac:dyDescent="0.2">
      <c r="A81" s="122"/>
      <c r="B81" s="140"/>
      <c r="C81" s="82" t="s">
        <v>10</v>
      </c>
      <c r="D81" s="79"/>
      <c r="E81" s="8">
        <f>'Приложение 4'!F106</f>
        <v>8615.380000000001</v>
      </c>
      <c r="F81" s="8">
        <f>'Приложение 4'!G106</f>
        <v>0</v>
      </c>
      <c r="G81" s="8">
        <f>'Приложение 4'!H106</f>
        <v>3225.9600000000005</v>
      </c>
      <c r="H81" s="8">
        <f>'Приложение 4'!I106</f>
        <v>5389.42</v>
      </c>
      <c r="I81" s="8">
        <f>'Приложение 4'!J106</f>
        <v>0</v>
      </c>
      <c r="J81" s="8">
        <f>'Приложение 4'!K106</f>
        <v>0</v>
      </c>
      <c r="K81" s="77"/>
    </row>
    <row r="82" spans="1:11" ht="33.75" x14ac:dyDescent="0.2">
      <c r="A82" s="122"/>
      <c r="B82" s="140"/>
      <c r="C82" s="82" t="s">
        <v>86</v>
      </c>
      <c r="D82" s="79"/>
      <c r="E82" s="8">
        <f>'Приложение 4'!F107</f>
        <v>25846.15</v>
      </c>
      <c r="F82" s="8">
        <f>'Приложение 4'!G107</f>
        <v>0</v>
      </c>
      <c r="G82" s="8">
        <f>'Приложение 4'!H107</f>
        <v>9677.8799999999992</v>
      </c>
      <c r="H82" s="8">
        <f>'Приложение 4'!I107</f>
        <v>16168.27</v>
      </c>
      <c r="I82" s="8">
        <f>'Приложение 4'!J107</f>
        <v>0</v>
      </c>
      <c r="J82" s="8">
        <f>'Приложение 4'!K107</f>
        <v>0</v>
      </c>
      <c r="K82" s="77"/>
    </row>
    <row r="83" spans="1:11" ht="22.5" x14ac:dyDescent="0.2">
      <c r="A83" s="122" t="s">
        <v>145</v>
      </c>
      <c r="B83" s="140" t="s">
        <v>149</v>
      </c>
      <c r="C83" s="82" t="s">
        <v>73</v>
      </c>
      <c r="D83" s="79"/>
      <c r="E83" s="8">
        <f>'Приложение 4'!F108</f>
        <v>2069.1999999999998</v>
      </c>
      <c r="F83" s="8">
        <f>'Приложение 4'!G108</f>
        <v>0</v>
      </c>
      <c r="G83" s="8">
        <f>'Приложение 4'!H108</f>
        <v>0</v>
      </c>
      <c r="H83" s="8">
        <f>'Приложение 4'!I108</f>
        <v>2069.1999999999998</v>
      </c>
      <c r="I83" s="8">
        <f>'Приложение 4'!J108</f>
        <v>0</v>
      </c>
      <c r="J83" s="8">
        <f>'Приложение 4'!K108</f>
        <v>0</v>
      </c>
      <c r="K83" s="77"/>
    </row>
    <row r="84" spans="1:11" ht="22.5" x14ac:dyDescent="0.2">
      <c r="A84" s="122"/>
      <c r="B84" s="140"/>
      <c r="C84" s="82" t="s">
        <v>74</v>
      </c>
      <c r="D84" s="79"/>
      <c r="E84" s="8">
        <f>'Приложение 4'!F109</f>
        <v>207</v>
      </c>
      <c r="F84" s="8">
        <f>'Приложение 4'!G109</f>
        <v>0</v>
      </c>
      <c r="G84" s="8">
        <f>'Приложение 4'!H109</f>
        <v>0</v>
      </c>
      <c r="H84" s="8">
        <f>'Приложение 4'!I109</f>
        <v>207</v>
      </c>
      <c r="I84" s="8">
        <f>'Приложение 4'!J109</f>
        <v>0</v>
      </c>
      <c r="J84" s="8">
        <f>'Приложение 4'!K109</f>
        <v>0</v>
      </c>
      <c r="K84" s="77"/>
    </row>
    <row r="85" spans="1:11" ht="68.25" customHeight="1" x14ac:dyDescent="0.2">
      <c r="A85" s="122"/>
      <c r="B85" s="140"/>
      <c r="C85" s="82" t="s">
        <v>10</v>
      </c>
      <c r="D85" s="79"/>
      <c r="E85" s="8">
        <f>'Приложение 4'!F110</f>
        <v>1862.2</v>
      </c>
      <c r="F85" s="8">
        <f>'Приложение 4'!G110</f>
        <v>0</v>
      </c>
      <c r="G85" s="8">
        <f>'Приложение 4'!H110</f>
        <v>0</v>
      </c>
      <c r="H85" s="8">
        <f>'Приложение 4'!I110</f>
        <v>1862.2</v>
      </c>
      <c r="I85" s="8">
        <f>'Приложение 4'!J110</f>
        <v>0</v>
      </c>
      <c r="J85" s="8">
        <f>'Приложение 4'!K110</f>
        <v>0</v>
      </c>
      <c r="K85" s="77"/>
    </row>
    <row r="86" spans="1:11" ht="22.5" x14ac:dyDescent="0.2">
      <c r="A86" s="122" t="s">
        <v>188</v>
      </c>
      <c r="B86" s="140" t="s">
        <v>189</v>
      </c>
      <c r="C86" s="82" t="s">
        <v>73</v>
      </c>
      <c r="D86" s="79"/>
      <c r="E86" s="8">
        <f>'Приложение 4'!F111</f>
        <v>1065</v>
      </c>
      <c r="F86" s="8">
        <f>'Приложение 4'!G111</f>
        <v>0</v>
      </c>
      <c r="G86" s="8">
        <f>'Приложение 4'!H111</f>
        <v>0</v>
      </c>
      <c r="H86" s="8">
        <f>'Приложение 4'!I111</f>
        <v>1065</v>
      </c>
      <c r="I86" s="8">
        <f>'Приложение 4'!J111</f>
        <v>0</v>
      </c>
      <c r="J86" s="8">
        <f>'Приложение 4'!K111</f>
        <v>0</v>
      </c>
      <c r="K86" s="77"/>
    </row>
    <row r="87" spans="1:11" ht="22.5" x14ac:dyDescent="0.2">
      <c r="A87" s="122"/>
      <c r="B87" s="140"/>
      <c r="C87" s="82" t="s">
        <v>74</v>
      </c>
      <c r="D87" s="79"/>
      <c r="E87" s="8">
        <f>'Приложение 4'!F112</f>
        <v>106.5</v>
      </c>
      <c r="F87" s="8">
        <f>'Приложение 4'!G112</f>
        <v>0</v>
      </c>
      <c r="G87" s="8">
        <f>'Приложение 4'!H112</f>
        <v>0</v>
      </c>
      <c r="H87" s="8">
        <f>'Приложение 4'!I112</f>
        <v>106.5</v>
      </c>
      <c r="I87" s="8">
        <f>'Приложение 4'!J112</f>
        <v>0</v>
      </c>
      <c r="J87" s="8">
        <f>'Приложение 4'!K112</f>
        <v>0</v>
      </c>
      <c r="K87" s="77"/>
    </row>
    <row r="88" spans="1:11" ht="33.75" x14ac:dyDescent="0.2">
      <c r="A88" s="122"/>
      <c r="B88" s="140"/>
      <c r="C88" s="82" t="s">
        <v>10</v>
      </c>
      <c r="D88" s="79"/>
      <c r="E88" s="8">
        <f>'Приложение 4'!F113</f>
        <v>958.5</v>
      </c>
      <c r="F88" s="8">
        <f>'Приложение 4'!G113</f>
        <v>0</v>
      </c>
      <c r="G88" s="8">
        <f>'Приложение 4'!H113</f>
        <v>0</v>
      </c>
      <c r="H88" s="8">
        <f>'Приложение 4'!I113</f>
        <v>958.5</v>
      </c>
      <c r="I88" s="8">
        <f>'Приложение 4'!J113</f>
        <v>0</v>
      </c>
      <c r="J88" s="8">
        <f>'Приложение 4'!K113</f>
        <v>0</v>
      </c>
      <c r="K88" s="77"/>
    </row>
    <row r="89" spans="1:11" ht="33.75" x14ac:dyDescent="0.2">
      <c r="A89" s="122"/>
      <c r="B89" s="140"/>
      <c r="C89" s="82" t="s">
        <v>86</v>
      </c>
      <c r="D89" s="79"/>
      <c r="E89" s="8">
        <f>'Приложение 4'!F114</f>
        <v>0</v>
      </c>
      <c r="F89" s="8">
        <f>'Приложение 4'!G114</f>
        <v>0</v>
      </c>
      <c r="G89" s="8">
        <f>'Приложение 4'!H114</f>
        <v>0</v>
      </c>
      <c r="H89" s="8">
        <f>'Приложение 4'!I114</f>
        <v>0</v>
      </c>
      <c r="I89" s="8">
        <f>'Приложение 4'!J114</f>
        <v>0</v>
      </c>
      <c r="J89" s="8">
        <f>'Приложение 4'!K114</f>
        <v>0</v>
      </c>
      <c r="K89" s="77"/>
    </row>
    <row r="90" spans="1:11" ht="22.5" x14ac:dyDescent="0.2">
      <c r="A90" s="122" t="s">
        <v>192</v>
      </c>
      <c r="B90" s="140" t="s">
        <v>190</v>
      </c>
      <c r="C90" s="82" t="s">
        <v>73</v>
      </c>
      <c r="D90" s="79"/>
      <c r="E90" s="8">
        <f>'Приложение 4'!F115</f>
        <v>4896.1100000000006</v>
      </c>
      <c r="F90" s="8">
        <f>'Приложение 4'!G115</f>
        <v>0</v>
      </c>
      <c r="G90" s="8">
        <f>'Приложение 4'!H115</f>
        <v>0</v>
      </c>
      <c r="H90" s="8">
        <f>'Приложение 4'!I115</f>
        <v>0</v>
      </c>
      <c r="I90" s="8">
        <f>'Приложение 4'!J115</f>
        <v>0</v>
      </c>
      <c r="J90" s="8">
        <f>'Приложение 4'!K115</f>
        <v>4896.1100000000006</v>
      </c>
      <c r="K90" s="77"/>
    </row>
    <row r="91" spans="1:11" ht="22.5" x14ac:dyDescent="0.2">
      <c r="A91" s="122"/>
      <c r="B91" s="140"/>
      <c r="C91" s="82" t="s">
        <v>74</v>
      </c>
      <c r="D91" s="79"/>
      <c r="E91" s="8">
        <f>'Приложение 4'!F116</f>
        <v>119.42</v>
      </c>
      <c r="F91" s="8">
        <f>'Приложение 4'!G116</f>
        <v>0</v>
      </c>
      <c r="G91" s="8">
        <f>'Приложение 4'!H116</f>
        <v>0</v>
      </c>
      <c r="H91" s="8">
        <f>'Приложение 4'!I116</f>
        <v>0</v>
      </c>
      <c r="I91" s="8">
        <f>'Приложение 4'!J116</f>
        <v>0</v>
      </c>
      <c r="J91" s="8">
        <f>'Приложение 4'!K116</f>
        <v>119.42</v>
      </c>
      <c r="K91" s="77"/>
    </row>
    <row r="92" spans="1:11" ht="33.75" x14ac:dyDescent="0.2">
      <c r="A92" s="122"/>
      <c r="B92" s="140"/>
      <c r="C92" s="82" t="s">
        <v>10</v>
      </c>
      <c r="D92" s="79"/>
      <c r="E92" s="8">
        <f>'Приложение 4'!F117</f>
        <v>1194.17</v>
      </c>
      <c r="F92" s="8">
        <f>'Приложение 4'!G117</f>
        <v>0</v>
      </c>
      <c r="G92" s="8">
        <f>'Приложение 4'!H117</f>
        <v>0</v>
      </c>
      <c r="H92" s="8">
        <f>'Приложение 4'!I117</f>
        <v>0</v>
      </c>
      <c r="I92" s="8">
        <f>'Приложение 4'!J117</f>
        <v>0</v>
      </c>
      <c r="J92" s="8">
        <f>'Приложение 4'!K117</f>
        <v>1194.17</v>
      </c>
      <c r="K92" s="77"/>
    </row>
    <row r="93" spans="1:11" ht="33.75" customHeight="1" x14ac:dyDescent="0.2">
      <c r="A93" s="122"/>
      <c r="B93" s="140"/>
      <c r="C93" s="82" t="s">
        <v>86</v>
      </c>
      <c r="D93" s="79"/>
      <c r="E93" s="8">
        <f>'Приложение 4'!F118</f>
        <v>3582.52</v>
      </c>
      <c r="F93" s="8">
        <f>'Приложение 4'!G118</f>
        <v>0</v>
      </c>
      <c r="G93" s="8">
        <f>'Приложение 4'!H118</f>
        <v>0</v>
      </c>
      <c r="H93" s="8">
        <f>'Приложение 4'!I118</f>
        <v>0</v>
      </c>
      <c r="I93" s="8">
        <f>'Приложение 4'!J118</f>
        <v>0</v>
      </c>
      <c r="J93" s="8">
        <f>'Приложение 4'!K118</f>
        <v>3582.52</v>
      </c>
      <c r="K93" s="77"/>
    </row>
    <row r="94" spans="1:11" ht="22.5" x14ac:dyDescent="0.2">
      <c r="A94" s="122" t="s">
        <v>193</v>
      </c>
      <c r="B94" s="140" t="s">
        <v>191</v>
      </c>
      <c r="C94" s="82" t="s">
        <v>73</v>
      </c>
      <c r="D94" s="79"/>
      <c r="E94" s="8">
        <f>'Приложение 4'!F119</f>
        <v>735</v>
      </c>
      <c r="F94" s="8">
        <f>'Приложение 4'!G119</f>
        <v>0</v>
      </c>
      <c r="G94" s="8">
        <f>'Приложение 4'!H119</f>
        <v>0</v>
      </c>
      <c r="H94" s="8">
        <f>'Приложение 4'!I119</f>
        <v>0</v>
      </c>
      <c r="I94" s="8">
        <f>'Приложение 4'!J119</f>
        <v>0</v>
      </c>
      <c r="J94" s="8">
        <f>'Приложение 4'!K119</f>
        <v>735</v>
      </c>
      <c r="K94" s="77"/>
    </row>
    <row r="95" spans="1:11" ht="34.5" customHeight="1" x14ac:dyDescent="0.2">
      <c r="A95" s="122"/>
      <c r="B95" s="140"/>
      <c r="C95" s="82" t="s">
        <v>74</v>
      </c>
      <c r="D95" s="79"/>
      <c r="E95" s="8">
        <f>'Приложение 4'!F120</f>
        <v>264</v>
      </c>
      <c r="F95" s="8">
        <f>'Приложение 4'!G120</f>
        <v>0</v>
      </c>
      <c r="G95" s="8">
        <f>'Приложение 4'!H120</f>
        <v>0</v>
      </c>
      <c r="H95" s="8">
        <f>'Приложение 4'!I120</f>
        <v>0</v>
      </c>
      <c r="I95" s="8">
        <f>'Приложение 4'!J120</f>
        <v>0</v>
      </c>
      <c r="J95" s="8">
        <f>'Приложение 4'!K120</f>
        <v>264</v>
      </c>
      <c r="K95" s="77"/>
    </row>
    <row r="96" spans="1:11" ht="39.75" customHeight="1" x14ac:dyDescent="0.2">
      <c r="A96" s="122"/>
      <c r="B96" s="140"/>
      <c r="C96" s="82" t="s">
        <v>10</v>
      </c>
      <c r="D96" s="79"/>
      <c r="E96" s="8">
        <f>'Приложение 4'!F121</f>
        <v>471</v>
      </c>
      <c r="F96" s="8">
        <f>'Приложение 4'!G121</f>
        <v>0</v>
      </c>
      <c r="G96" s="8">
        <f>'Приложение 4'!H121</f>
        <v>0</v>
      </c>
      <c r="H96" s="8">
        <f>'Приложение 4'!I121</f>
        <v>0</v>
      </c>
      <c r="I96" s="8">
        <f>'Приложение 4'!J121</f>
        <v>0</v>
      </c>
      <c r="J96" s="8">
        <f>'Приложение 4'!K121</f>
        <v>471</v>
      </c>
      <c r="K96" s="77"/>
    </row>
    <row r="97" spans="1:11" ht="22.5" x14ac:dyDescent="0.2">
      <c r="A97" s="122" t="s">
        <v>157</v>
      </c>
      <c r="B97" s="139" t="s">
        <v>174</v>
      </c>
      <c r="C97" s="82" t="s">
        <v>73</v>
      </c>
      <c r="D97" s="8"/>
      <c r="E97" s="8">
        <f>'Приложение 4'!F125</f>
        <v>3011</v>
      </c>
      <c r="F97" s="8">
        <f>'Приложение 4'!G125</f>
        <v>3011</v>
      </c>
      <c r="G97" s="8">
        <f>'Приложение 4'!H125</f>
        <v>0</v>
      </c>
      <c r="H97" s="8">
        <f>'Приложение 4'!I125</f>
        <v>0</v>
      </c>
      <c r="I97" s="8">
        <f>'Приложение 4'!J125</f>
        <v>0</v>
      </c>
      <c r="J97" s="8">
        <f>'Приложение 4'!K125</f>
        <v>0</v>
      </c>
      <c r="K97" s="77"/>
    </row>
    <row r="98" spans="1:11" ht="22.5" x14ac:dyDescent="0.2">
      <c r="A98" s="122"/>
      <c r="B98" s="139"/>
      <c r="C98" s="82" t="s">
        <v>74</v>
      </c>
      <c r="D98" s="8"/>
      <c r="E98" s="8">
        <f>'Приложение 4'!F126</f>
        <v>1096</v>
      </c>
      <c r="F98" s="8">
        <f>'Приложение 4'!G126</f>
        <v>1096</v>
      </c>
      <c r="G98" s="8">
        <f>'Приложение 4'!H126</f>
        <v>0</v>
      </c>
      <c r="H98" s="8">
        <f>'Приложение 4'!I126</f>
        <v>0</v>
      </c>
      <c r="I98" s="8">
        <f>'Приложение 4'!J126</f>
        <v>0</v>
      </c>
      <c r="J98" s="8">
        <f>'Приложение 4'!K126</f>
        <v>0</v>
      </c>
      <c r="K98" s="77"/>
    </row>
    <row r="99" spans="1:11" ht="33.75" x14ac:dyDescent="0.2">
      <c r="A99" s="122"/>
      <c r="B99" s="139"/>
      <c r="C99" s="82" t="s">
        <v>10</v>
      </c>
      <c r="D99" s="8"/>
      <c r="E99" s="8">
        <f>'Приложение 4'!F127</f>
        <v>1915</v>
      </c>
      <c r="F99" s="8">
        <f>'Приложение 4'!G127</f>
        <v>1915</v>
      </c>
      <c r="G99" s="8">
        <f>'Приложение 4'!H127</f>
        <v>0</v>
      </c>
      <c r="H99" s="8">
        <f>'Приложение 4'!I127</f>
        <v>0</v>
      </c>
      <c r="I99" s="8">
        <f>'Приложение 4'!J127</f>
        <v>0</v>
      </c>
      <c r="J99" s="8">
        <f>'Приложение 4'!K127</f>
        <v>0</v>
      </c>
      <c r="K99" s="77"/>
    </row>
    <row r="101" spans="1:11" x14ac:dyDescent="0.2">
      <c r="E101" s="54"/>
    </row>
  </sheetData>
  <mergeCells count="75">
    <mergeCell ref="A97:A99"/>
    <mergeCell ref="B97:B99"/>
    <mergeCell ref="A79:A82"/>
    <mergeCell ref="B79:B82"/>
    <mergeCell ref="A73:A75"/>
    <mergeCell ref="B73:B75"/>
    <mergeCell ref="A76:A78"/>
    <mergeCell ref="B76:B78"/>
    <mergeCell ref="A83:A85"/>
    <mergeCell ref="B83:B85"/>
    <mergeCell ref="A94:A96"/>
    <mergeCell ref="B94:B96"/>
    <mergeCell ref="A90:A93"/>
    <mergeCell ref="B90:B93"/>
    <mergeCell ref="A66:A67"/>
    <mergeCell ref="B66:B67"/>
    <mergeCell ref="A68:A69"/>
    <mergeCell ref="B68:B69"/>
    <mergeCell ref="A86:A89"/>
    <mergeCell ref="B86:B89"/>
    <mergeCell ref="A70:A72"/>
    <mergeCell ref="B70:B72"/>
    <mergeCell ref="B60:B61"/>
    <mergeCell ref="B64:B65"/>
    <mergeCell ref="A49:A51"/>
    <mergeCell ref="B49:B51"/>
    <mergeCell ref="A52:A53"/>
    <mergeCell ref="B52:B53"/>
    <mergeCell ref="A54:A55"/>
    <mergeCell ref="B54:B55"/>
    <mergeCell ref="A64:A65"/>
    <mergeCell ref="B62:B63"/>
    <mergeCell ref="A56:A57"/>
    <mergeCell ref="B56:B57"/>
    <mergeCell ref="A60:A61"/>
    <mergeCell ref="A62:A63"/>
    <mergeCell ref="A58:A59"/>
    <mergeCell ref="B58:B59"/>
    <mergeCell ref="A41:A43"/>
    <mergeCell ref="B41:B43"/>
    <mergeCell ref="B45:K45"/>
    <mergeCell ref="A47:A48"/>
    <mergeCell ref="B47:B48"/>
    <mergeCell ref="C47:C48"/>
    <mergeCell ref="D47:D48"/>
    <mergeCell ref="E47:J47"/>
    <mergeCell ref="K47:K48"/>
    <mergeCell ref="K17:K19"/>
    <mergeCell ref="A31:A32"/>
    <mergeCell ref="B31:B32"/>
    <mergeCell ref="A17:A19"/>
    <mergeCell ref="B17:B19"/>
    <mergeCell ref="A20:A22"/>
    <mergeCell ref="B20:B22"/>
    <mergeCell ref="A26:A30"/>
    <mergeCell ref="B26:B30"/>
    <mergeCell ref="E17:J19"/>
    <mergeCell ref="B11:K11"/>
    <mergeCell ref="A15:A16"/>
    <mergeCell ref="B15:B16"/>
    <mergeCell ref="C15:C16"/>
    <mergeCell ref="D15:D16"/>
    <mergeCell ref="E15:J15"/>
    <mergeCell ref="K15:K16"/>
    <mergeCell ref="B13:K13"/>
    <mergeCell ref="A38:A40"/>
    <mergeCell ref="B38:B40"/>
    <mergeCell ref="A23:A25"/>
    <mergeCell ref="B23:B25"/>
    <mergeCell ref="K20:K22"/>
    <mergeCell ref="A35:A37"/>
    <mergeCell ref="B35:B37"/>
    <mergeCell ref="E20:J22"/>
    <mergeCell ref="A33:A34"/>
    <mergeCell ref="B33:B34"/>
  </mergeCells>
  <pageMargins left="0.78740157480314965" right="0.39370078740157483" top="0.19685039370078741" bottom="0.19685039370078741" header="0.11811023622047245" footer="0.11811023622047245"/>
  <pageSetup paperSize="9" scale="86" fitToHeight="5" orientation="landscape" r:id="rId1"/>
  <headerFooter alignWithMargins="0"/>
  <rowBreaks count="3" manualBreakCount="3">
    <brk id="27" max="10" man="1"/>
    <brk id="53" max="10" man="1"/>
    <brk id="89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view="pageBreakPreview" zoomScale="130" zoomScaleSheetLayoutView="130" workbookViewId="0">
      <pane xSplit="5" ySplit="15" topLeftCell="F16" activePane="bottomRight" state="frozen"/>
      <selection pane="topRight" activeCell="F1" sqref="F1"/>
      <selection pane="bottomLeft" activeCell="A13" sqref="A13"/>
      <selection pane="bottomRight" activeCell="K3" sqref="K3"/>
    </sheetView>
  </sheetViews>
  <sheetFormatPr defaultColWidth="9.140625" defaultRowHeight="12.75" x14ac:dyDescent="0.2"/>
  <cols>
    <col min="1" max="1" width="5.85546875" style="27" customWidth="1"/>
    <col min="2" max="2" width="44.7109375" style="27" customWidth="1"/>
    <col min="3" max="3" width="8.42578125" style="27" customWidth="1"/>
    <col min="4" max="4" width="15.85546875" style="27" customWidth="1"/>
    <col min="5" max="5" width="11.28515625" style="63" customWidth="1"/>
    <col min="6" max="6" width="9.42578125" style="63" customWidth="1"/>
    <col min="7" max="7" width="8.85546875" style="63" customWidth="1"/>
    <col min="8" max="8" width="9" style="63" customWidth="1"/>
    <col min="9" max="9" width="9.42578125" style="63" customWidth="1"/>
    <col min="10" max="10" width="9.7109375" style="63" customWidth="1"/>
    <col min="11" max="11" width="8.7109375" style="63" customWidth="1"/>
    <col min="12" max="12" width="10.7109375" style="27" customWidth="1"/>
    <col min="13" max="13" width="36.28515625" style="27" customWidth="1"/>
    <col min="14" max="16384" width="9.140625" style="27"/>
  </cols>
  <sheetData>
    <row r="1" spans="1:13" x14ac:dyDescent="0.2">
      <c r="K1" s="84" t="s">
        <v>217</v>
      </c>
    </row>
    <row r="2" spans="1:13" x14ac:dyDescent="0.2">
      <c r="K2" s="84" t="s">
        <v>129</v>
      </c>
    </row>
    <row r="3" spans="1:13" x14ac:dyDescent="0.2">
      <c r="K3" s="85" t="s">
        <v>220</v>
      </c>
    </row>
    <row r="4" spans="1:13" x14ac:dyDescent="0.2">
      <c r="K4" s="84" t="s">
        <v>218</v>
      </c>
    </row>
    <row r="5" spans="1:13" x14ac:dyDescent="0.2">
      <c r="K5" s="84" t="s">
        <v>125</v>
      </c>
    </row>
    <row r="6" spans="1:13" x14ac:dyDescent="0.2">
      <c r="K6" s="84" t="s">
        <v>124</v>
      </c>
    </row>
    <row r="7" spans="1:13" x14ac:dyDescent="0.2">
      <c r="K7" s="84" t="s">
        <v>128</v>
      </c>
    </row>
    <row r="8" spans="1:13" x14ac:dyDescent="0.2">
      <c r="K8" s="84" t="s">
        <v>129</v>
      </c>
    </row>
    <row r="9" spans="1:13" x14ac:dyDescent="0.2">
      <c r="K9" s="85" t="s">
        <v>214</v>
      </c>
    </row>
    <row r="10" spans="1:13" ht="16.899999999999999" customHeight="1" x14ac:dyDescent="0.2">
      <c r="D10" s="64" t="s">
        <v>35</v>
      </c>
      <c r="E10" s="65"/>
      <c r="F10" s="65"/>
      <c r="G10" s="65"/>
      <c r="H10" s="65"/>
      <c r="I10" s="65"/>
      <c r="K10" s="66"/>
      <c r="L10" s="64"/>
      <c r="M10" s="64"/>
    </row>
    <row r="11" spans="1:13" s="33" customFormat="1" ht="15.75" x14ac:dyDescent="0.2">
      <c r="A11" s="113" t="s">
        <v>70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73"/>
    </row>
    <row r="12" spans="1:13" s="33" customFormat="1" ht="15.75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spans="1:13" ht="15.75" x14ac:dyDescent="0.2">
      <c r="A13" s="158"/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60"/>
      <c r="M13" s="160"/>
    </row>
    <row r="14" spans="1:13" ht="44.25" customHeight="1" x14ac:dyDescent="0.2">
      <c r="A14" s="122" t="s">
        <v>88</v>
      </c>
      <c r="B14" s="124" t="s">
        <v>122</v>
      </c>
      <c r="C14" s="81" t="s">
        <v>89</v>
      </c>
      <c r="D14" s="145" t="s">
        <v>11</v>
      </c>
      <c r="E14" s="122" t="s">
        <v>90</v>
      </c>
      <c r="F14" s="74" t="s">
        <v>3</v>
      </c>
      <c r="G14" s="122" t="s">
        <v>91</v>
      </c>
      <c r="H14" s="122"/>
      <c r="I14" s="122"/>
      <c r="J14" s="122"/>
      <c r="K14" s="122"/>
      <c r="L14" s="145" t="s">
        <v>92</v>
      </c>
      <c r="M14" s="122" t="s">
        <v>93</v>
      </c>
    </row>
    <row r="15" spans="1:13" ht="18.75" customHeight="1" x14ac:dyDescent="0.2">
      <c r="A15" s="122"/>
      <c r="B15" s="164"/>
      <c r="C15" s="81" t="s">
        <v>94</v>
      </c>
      <c r="D15" s="145"/>
      <c r="E15" s="122"/>
      <c r="F15" s="74" t="s">
        <v>95</v>
      </c>
      <c r="G15" s="28" t="s">
        <v>111</v>
      </c>
      <c r="H15" s="28" t="s">
        <v>112</v>
      </c>
      <c r="I15" s="28" t="s">
        <v>113</v>
      </c>
      <c r="J15" s="28" t="s">
        <v>114</v>
      </c>
      <c r="K15" s="28" t="s">
        <v>115</v>
      </c>
      <c r="L15" s="145"/>
      <c r="M15" s="122"/>
    </row>
    <row r="16" spans="1:13" x14ac:dyDescent="0.2">
      <c r="A16" s="74">
        <v>1</v>
      </c>
      <c r="B16" s="74">
        <v>2</v>
      </c>
      <c r="C16" s="81">
        <v>3</v>
      </c>
      <c r="D16" s="81">
        <v>4</v>
      </c>
      <c r="E16" s="81">
        <v>5</v>
      </c>
      <c r="F16" s="74">
        <v>6</v>
      </c>
      <c r="G16" s="74">
        <v>7</v>
      </c>
      <c r="H16" s="74">
        <v>8</v>
      </c>
      <c r="I16" s="74">
        <v>9</v>
      </c>
      <c r="J16" s="74">
        <v>10</v>
      </c>
      <c r="K16" s="74">
        <v>11</v>
      </c>
      <c r="L16" s="81">
        <v>12</v>
      </c>
      <c r="M16" s="81">
        <v>13</v>
      </c>
    </row>
    <row r="17" spans="1:13" ht="33" customHeight="1" x14ac:dyDescent="0.2">
      <c r="B17" s="161" t="s">
        <v>209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3"/>
    </row>
    <row r="18" spans="1:13" ht="13.15" customHeight="1" x14ac:dyDescent="0.2">
      <c r="A18" s="122" t="s">
        <v>9</v>
      </c>
      <c r="B18" s="123" t="s">
        <v>175</v>
      </c>
      <c r="C18" s="122" t="s">
        <v>72</v>
      </c>
      <c r="D18" s="76" t="s">
        <v>5</v>
      </c>
      <c r="E18" s="123" t="s">
        <v>49</v>
      </c>
      <c r="F18" s="123"/>
      <c r="G18" s="123"/>
      <c r="H18" s="123"/>
      <c r="I18" s="123"/>
      <c r="J18" s="123"/>
      <c r="K18" s="123"/>
      <c r="L18" s="122" t="s">
        <v>48</v>
      </c>
      <c r="M18" s="123" t="s">
        <v>208</v>
      </c>
    </row>
    <row r="19" spans="1:13" ht="22.5" x14ac:dyDescent="0.2">
      <c r="A19" s="122"/>
      <c r="B19" s="123"/>
      <c r="C19" s="122"/>
      <c r="D19" s="76" t="s">
        <v>10</v>
      </c>
      <c r="E19" s="123"/>
      <c r="F19" s="123"/>
      <c r="G19" s="123"/>
      <c r="H19" s="123"/>
      <c r="I19" s="123"/>
      <c r="J19" s="123"/>
      <c r="K19" s="123"/>
      <c r="L19" s="122"/>
      <c r="M19" s="123"/>
    </row>
    <row r="20" spans="1:13" ht="105.75" customHeight="1" x14ac:dyDescent="0.2">
      <c r="A20" s="122"/>
      <c r="B20" s="123"/>
      <c r="C20" s="122"/>
      <c r="D20" s="76" t="s">
        <v>74</v>
      </c>
      <c r="E20" s="123"/>
      <c r="F20" s="123"/>
      <c r="G20" s="123"/>
      <c r="H20" s="123"/>
      <c r="I20" s="123"/>
      <c r="J20" s="123"/>
      <c r="K20" s="123"/>
      <c r="L20" s="122"/>
      <c r="M20" s="123"/>
    </row>
    <row r="21" spans="1:13" ht="13.15" customHeight="1" x14ac:dyDescent="0.2">
      <c r="A21" s="122" t="s">
        <v>13</v>
      </c>
      <c r="B21" s="123" t="s">
        <v>219</v>
      </c>
      <c r="C21" s="122" t="s">
        <v>72</v>
      </c>
      <c r="D21" s="76" t="s">
        <v>5</v>
      </c>
      <c r="E21" s="123" t="s">
        <v>49</v>
      </c>
      <c r="F21" s="123"/>
      <c r="G21" s="123"/>
      <c r="H21" s="123"/>
      <c r="I21" s="123"/>
      <c r="J21" s="123"/>
      <c r="K21" s="123"/>
      <c r="L21" s="122" t="s">
        <v>48</v>
      </c>
      <c r="M21" s="123"/>
    </row>
    <row r="22" spans="1:13" ht="22.5" x14ac:dyDescent="0.2">
      <c r="A22" s="122"/>
      <c r="B22" s="123"/>
      <c r="C22" s="122"/>
      <c r="D22" s="76" t="s">
        <v>10</v>
      </c>
      <c r="E22" s="123"/>
      <c r="F22" s="123"/>
      <c r="G22" s="123"/>
      <c r="H22" s="123"/>
      <c r="I22" s="123"/>
      <c r="J22" s="123"/>
      <c r="K22" s="123"/>
      <c r="L22" s="122"/>
      <c r="M22" s="123"/>
    </row>
    <row r="23" spans="1:13" ht="33.75" x14ac:dyDescent="0.2">
      <c r="A23" s="122"/>
      <c r="B23" s="123"/>
      <c r="C23" s="122"/>
      <c r="D23" s="76" t="s">
        <v>96</v>
      </c>
      <c r="E23" s="123"/>
      <c r="F23" s="123"/>
      <c r="G23" s="123"/>
      <c r="H23" s="123"/>
      <c r="I23" s="123"/>
      <c r="J23" s="123"/>
      <c r="K23" s="123"/>
      <c r="L23" s="122"/>
      <c r="M23" s="123"/>
    </row>
    <row r="24" spans="1:13" ht="13.15" customHeight="1" x14ac:dyDescent="0.2">
      <c r="A24" s="122" t="s">
        <v>28</v>
      </c>
      <c r="B24" s="123" t="s">
        <v>158</v>
      </c>
      <c r="C24" s="122" t="s">
        <v>72</v>
      </c>
      <c r="D24" s="76" t="s">
        <v>5</v>
      </c>
      <c r="E24" s="123" t="s">
        <v>49</v>
      </c>
      <c r="F24" s="123"/>
      <c r="G24" s="123"/>
      <c r="H24" s="123"/>
      <c r="I24" s="123"/>
      <c r="J24" s="123"/>
      <c r="K24" s="123"/>
      <c r="L24" s="122" t="s">
        <v>48</v>
      </c>
      <c r="M24" s="123"/>
    </row>
    <row r="25" spans="1:13" ht="22.5" x14ac:dyDescent="0.2">
      <c r="A25" s="122"/>
      <c r="B25" s="123"/>
      <c r="C25" s="122"/>
      <c r="D25" s="76" t="s">
        <v>10</v>
      </c>
      <c r="E25" s="123"/>
      <c r="F25" s="123"/>
      <c r="G25" s="123"/>
      <c r="H25" s="123"/>
      <c r="I25" s="123"/>
      <c r="J25" s="123"/>
      <c r="K25" s="123"/>
      <c r="L25" s="122"/>
      <c r="M25" s="123"/>
    </row>
    <row r="26" spans="1:13" ht="22.5" x14ac:dyDescent="0.2">
      <c r="A26" s="122"/>
      <c r="B26" s="123"/>
      <c r="C26" s="122"/>
      <c r="D26" s="76" t="s">
        <v>74</v>
      </c>
      <c r="E26" s="123"/>
      <c r="F26" s="123"/>
      <c r="G26" s="123"/>
      <c r="H26" s="123"/>
      <c r="I26" s="123"/>
      <c r="J26" s="123"/>
      <c r="K26" s="123"/>
      <c r="L26" s="122"/>
      <c r="M26" s="123"/>
    </row>
    <row r="27" spans="1:13" ht="13.15" customHeight="1" x14ac:dyDescent="0.2">
      <c r="A27" s="122" t="s">
        <v>12</v>
      </c>
      <c r="B27" s="123" t="s">
        <v>132</v>
      </c>
      <c r="C27" s="122" t="s">
        <v>72</v>
      </c>
      <c r="D27" s="76" t="s">
        <v>5</v>
      </c>
      <c r="E27" s="29">
        <f>SUM(E28:E29)</f>
        <v>151564.6</v>
      </c>
      <c r="F27" s="29">
        <f>SUM(G27:K27)</f>
        <v>928002.67999999993</v>
      </c>
      <c r="G27" s="29">
        <f t="shared" ref="G27:K27" si="0">SUM(G28:G29)</f>
        <v>170790</v>
      </c>
      <c r="H27" s="29">
        <f t="shared" si="0"/>
        <v>184649.18</v>
      </c>
      <c r="I27" s="29">
        <f t="shared" si="0"/>
        <v>190854.5</v>
      </c>
      <c r="J27" s="29">
        <f t="shared" si="0"/>
        <v>190854.5</v>
      </c>
      <c r="K27" s="29">
        <f t="shared" si="0"/>
        <v>190854.5</v>
      </c>
      <c r="L27" s="122" t="s">
        <v>48</v>
      </c>
      <c r="M27" s="123" t="s">
        <v>127</v>
      </c>
    </row>
    <row r="28" spans="1:13" ht="22.5" x14ac:dyDescent="0.2">
      <c r="A28" s="122"/>
      <c r="B28" s="123"/>
      <c r="C28" s="122"/>
      <c r="D28" s="76" t="s">
        <v>10</v>
      </c>
      <c r="E28" s="29">
        <f>SUM(E31+E34)</f>
        <v>7924</v>
      </c>
      <c r="F28" s="29">
        <f t="shared" ref="F28:F39" si="1">SUM(G28:K28)</f>
        <v>9367</v>
      </c>
      <c r="G28" s="29">
        <f>SUM(G31+G34+G41)</f>
        <v>4838</v>
      </c>
      <c r="H28" s="29">
        <f>SUM(H31+H34)</f>
        <v>4529</v>
      </c>
      <c r="I28" s="29">
        <f>SUM(I31+I34)</f>
        <v>0</v>
      </c>
      <c r="J28" s="29">
        <f>SUM(J31+J34)</f>
        <v>0</v>
      </c>
      <c r="K28" s="29">
        <f>SUM(K31+K34)</f>
        <v>0</v>
      </c>
      <c r="L28" s="122"/>
      <c r="M28" s="123"/>
    </row>
    <row r="29" spans="1:13" ht="22.5" x14ac:dyDescent="0.2">
      <c r="A29" s="122"/>
      <c r="B29" s="123"/>
      <c r="C29" s="122"/>
      <c r="D29" s="76" t="s">
        <v>74</v>
      </c>
      <c r="E29" s="29">
        <f>E32+E35+E39+E42+E45+E37</f>
        <v>143640.6</v>
      </c>
      <c r="F29" s="29">
        <f t="shared" si="1"/>
        <v>918635.67999999993</v>
      </c>
      <c r="G29" s="29">
        <f>SUM(G32+G35+G37+G39+G42)</f>
        <v>165952</v>
      </c>
      <c r="H29" s="29">
        <f>SUM(H32+H35+H37+H39)</f>
        <v>180120.18</v>
      </c>
      <c r="I29" s="29">
        <f>SUM(I32+I35+I37+I39)</f>
        <v>190854.5</v>
      </c>
      <c r="J29" s="29">
        <f>SUM(J32+J35+J37+J39)</f>
        <v>190854.5</v>
      </c>
      <c r="K29" s="29">
        <f>SUM(K32+K35+K37+K39)</f>
        <v>190854.5</v>
      </c>
      <c r="L29" s="122"/>
      <c r="M29" s="123"/>
    </row>
    <row r="30" spans="1:13" ht="34.15" hidden="1" customHeight="1" x14ac:dyDescent="0.2">
      <c r="A30" s="124" t="s">
        <v>14</v>
      </c>
      <c r="B30" s="127" t="s">
        <v>159</v>
      </c>
      <c r="C30" s="124" t="s">
        <v>72</v>
      </c>
      <c r="D30" s="76" t="s">
        <v>5</v>
      </c>
      <c r="E30" s="29">
        <f>SUM(E31:E32)</f>
        <v>967</v>
      </c>
      <c r="F30" s="29">
        <f t="shared" si="1"/>
        <v>0</v>
      </c>
      <c r="G30" s="29">
        <f t="shared" ref="G30:K30" si="2">SUM(G31:G32)</f>
        <v>0</v>
      </c>
      <c r="H30" s="29">
        <f t="shared" si="2"/>
        <v>0</v>
      </c>
      <c r="I30" s="29">
        <f t="shared" si="2"/>
        <v>0</v>
      </c>
      <c r="J30" s="29">
        <f t="shared" si="2"/>
        <v>0</v>
      </c>
      <c r="K30" s="29">
        <f t="shared" si="2"/>
        <v>0</v>
      </c>
      <c r="L30" s="124" t="s">
        <v>48</v>
      </c>
      <c r="M30" s="127"/>
    </row>
    <row r="31" spans="1:13" ht="52.9" hidden="1" customHeight="1" x14ac:dyDescent="0.2">
      <c r="A31" s="125"/>
      <c r="B31" s="128"/>
      <c r="C31" s="125"/>
      <c r="D31" s="76" t="s">
        <v>10</v>
      </c>
      <c r="E31" s="29">
        <v>957</v>
      </c>
      <c r="F31" s="29">
        <f t="shared" si="1"/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125"/>
      <c r="M31" s="128"/>
    </row>
    <row r="32" spans="1:13" ht="22.5" hidden="1" x14ac:dyDescent="0.2">
      <c r="A32" s="126"/>
      <c r="B32" s="129"/>
      <c r="C32" s="126"/>
      <c r="D32" s="76" t="s">
        <v>74</v>
      </c>
      <c r="E32" s="29">
        <v>10</v>
      </c>
      <c r="F32" s="29">
        <f t="shared" si="1"/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126"/>
      <c r="M32" s="129"/>
    </row>
    <row r="33" spans="1:13" ht="30.6" customHeight="1" x14ac:dyDescent="0.2">
      <c r="A33" s="122" t="s">
        <v>29</v>
      </c>
      <c r="B33" s="123" t="s">
        <v>160</v>
      </c>
      <c r="C33" s="123" t="s">
        <v>72</v>
      </c>
      <c r="D33" s="76" t="s">
        <v>5</v>
      </c>
      <c r="E33" s="29">
        <f>SUM(E34:E35)</f>
        <v>7334</v>
      </c>
      <c r="F33" s="29">
        <f t="shared" si="1"/>
        <v>8477</v>
      </c>
      <c r="G33" s="29">
        <f t="shared" ref="G33:K33" si="3">SUM(G34:G35)</f>
        <v>3709</v>
      </c>
      <c r="H33" s="29">
        <f t="shared" si="3"/>
        <v>4768</v>
      </c>
      <c r="I33" s="29">
        <f t="shared" si="3"/>
        <v>0</v>
      </c>
      <c r="J33" s="29">
        <f t="shared" si="3"/>
        <v>0</v>
      </c>
      <c r="K33" s="29">
        <f t="shared" si="3"/>
        <v>0</v>
      </c>
      <c r="L33" s="122" t="s">
        <v>48</v>
      </c>
      <c r="M33" s="123"/>
    </row>
    <row r="34" spans="1:13" ht="22.5" x14ac:dyDescent="0.2">
      <c r="A34" s="122"/>
      <c r="B34" s="123"/>
      <c r="C34" s="123"/>
      <c r="D34" s="76" t="s">
        <v>10</v>
      </c>
      <c r="E34" s="29">
        <v>6967</v>
      </c>
      <c r="F34" s="29">
        <f t="shared" si="1"/>
        <v>8052</v>
      </c>
      <c r="G34" s="29">
        <f>0+3523</f>
        <v>3523</v>
      </c>
      <c r="H34" s="29">
        <v>4529</v>
      </c>
      <c r="I34" s="29">
        <v>0</v>
      </c>
      <c r="J34" s="29">
        <v>0</v>
      </c>
      <c r="K34" s="29">
        <v>0</v>
      </c>
      <c r="L34" s="122"/>
      <c r="M34" s="123"/>
    </row>
    <row r="35" spans="1:13" ht="22.5" x14ac:dyDescent="0.2">
      <c r="A35" s="122"/>
      <c r="B35" s="123"/>
      <c r="C35" s="123"/>
      <c r="D35" s="76" t="s">
        <v>74</v>
      </c>
      <c r="E35" s="29">
        <v>367</v>
      </c>
      <c r="F35" s="29">
        <f t="shared" si="1"/>
        <v>425</v>
      </c>
      <c r="G35" s="29">
        <f>0+186</f>
        <v>186</v>
      </c>
      <c r="H35" s="29">
        <v>239</v>
      </c>
      <c r="I35" s="29">
        <v>0</v>
      </c>
      <c r="J35" s="29">
        <v>0</v>
      </c>
      <c r="K35" s="29">
        <v>0</v>
      </c>
      <c r="L35" s="122"/>
      <c r="M35" s="123"/>
    </row>
    <row r="36" spans="1:13" ht="38.450000000000003" customHeight="1" x14ac:dyDescent="0.2">
      <c r="A36" s="122" t="s">
        <v>33</v>
      </c>
      <c r="B36" s="123" t="s">
        <v>161</v>
      </c>
      <c r="C36" s="123" t="s">
        <v>72</v>
      </c>
      <c r="D36" s="76" t="s">
        <v>5</v>
      </c>
      <c r="E36" s="29">
        <f>SUM(E37)</f>
        <v>143263.6</v>
      </c>
      <c r="F36" s="29">
        <f t="shared" si="1"/>
        <v>918140.67999999993</v>
      </c>
      <c r="G36" s="29">
        <f t="shared" ref="G36:K36" si="4">SUM(G37)</f>
        <v>165696</v>
      </c>
      <c r="H36" s="29">
        <f t="shared" si="4"/>
        <v>179881.18</v>
      </c>
      <c r="I36" s="29">
        <f t="shared" si="4"/>
        <v>190854.5</v>
      </c>
      <c r="J36" s="29">
        <f t="shared" si="4"/>
        <v>190854.5</v>
      </c>
      <c r="K36" s="29">
        <f t="shared" si="4"/>
        <v>190854.5</v>
      </c>
      <c r="L36" s="122" t="s">
        <v>48</v>
      </c>
      <c r="M36" s="123"/>
    </row>
    <row r="37" spans="1:13" ht="22.5" x14ac:dyDescent="0.2">
      <c r="A37" s="122"/>
      <c r="B37" s="123"/>
      <c r="C37" s="123"/>
      <c r="D37" s="76" t="s">
        <v>74</v>
      </c>
      <c r="E37" s="29">
        <v>143263.6</v>
      </c>
      <c r="F37" s="29">
        <f t="shared" si="1"/>
        <v>918140.67999999993</v>
      </c>
      <c r="G37" s="29">
        <f>166382-500-186</f>
        <v>165696</v>
      </c>
      <c r="H37" s="29">
        <f>179724.18+396-239</f>
        <v>179881.18</v>
      </c>
      <c r="I37" s="29">
        <v>190854.5</v>
      </c>
      <c r="J37" s="29">
        <v>190854.5</v>
      </c>
      <c r="K37" s="29">
        <v>190854.5</v>
      </c>
      <c r="L37" s="122"/>
      <c r="M37" s="123"/>
    </row>
    <row r="38" spans="1:13" ht="36" customHeight="1" x14ac:dyDescent="0.2">
      <c r="A38" s="122" t="s">
        <v>36</v>
      </c>
      <c r="B38" s="123" t="s">
        <v>162</v>
      </c>
      <c r="C38" s="123" t="s">
        <v>72</v>
      </c>
      <c r="D38" s="76" t="s">
        <v>5</v>
      </c>
      <c r="E38" s="29">
        <f>SUM(E39)</f>
        <v>0</v>
      </c>
      <c r="F38" s="29">
        <f t="shared" si="1"/>
        <v>0</v>
      </c>
      <c r="G38" s="29">
        <f t="shared" ref="G38:K38" si="5">SUM(G39)</f>
        <v>0</v>
      </c>
      <c r="H38" s="29">
        <f t="shared" si="5"/>
        <v>0</v>
      </c>
      <c r="I38" s="29">
        <f t="shared" si="5"/>
        <v>0</v>
      </c>
      <c r="J38" s="29">
        <f t="shared" si="5"/>
        <v>0</v>
      </c>
      <c r="K38" s="29">
        <f t="shared" si="5"/>
        <v>0</v>
      </c>
      <c r="L38" s="122" t="s">
        <v>48</v>
      </c>
      <c r="M38" s="123"/>
    </row>
    <row r="39" spans="1:13" ht="36" customHeight="1" x14ac:dyDescent="0.2">
      <c r="A39" s="122"/>
      <c r="B39" s="123"/>
      <c r="C39" s="123"/>
      <c r="D39" s="76" t="s">
        <v>74</v>
      </c>
      <c r="E39" s="29">
        <v>0</v>
      </c>
      <c r="F39" s="29">
        <f t="shared" si="1"/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122"/>
      <c r="M39" s="123"/>
    </row>
    <row r="40" spans="1:13" ht="36" customHeight="1" x14ac:dyDescent="0.2">
      <c r="A40" s="122" t="s">
        <v>126</v>
      </c>
      <c r="B40" s="123" t="s">
        <v>163</v>
      </c>
      <c r="C40" s="122">
        <v>2020</v>
      </c>
      <c r="D40" s="76" t="s">
        <v>5</v>
      </c>
      <c r="E40" s="29">
        <f>SUM(E41:E42)</f>
        <v>0</v>
      </c>
      <c r="F40" s="29">
        <f t="shared" ref="F40:F51" si="6">SUM(G40:K40)</f>
        <v>1385</v>
      </c>
      <c r="G40" s="29">
        <f t="shared" ref="G40:K40" si="7">SUM(G41:G42)</f>
        <v>1385</v>
      </c>
      <c r="H40" s="29">
        <f t="shared" si="7"/>
        <v>0</v>
      </c>
      <c r="I40" s="29">
        <f t="shared" si="7"/>
        <v>0</v>
      </c>
      <c r="J40" s="29">
        <f t="shared" si="7"/>
        <v>0</v>
      </c>
      <c r="K40" s="29">
        <f t="shared" si="7"/>
        <v>0</v>
      </c>
      <c r="L40" s="122" t="s">
        <v>48</v>
      </c>
      <c r="M40" s="123"/>
    </row>
    <row r="41" spans="1:13" ht="36" customHeight="1" x14ac:dyDescent="0.2">
      <c r="A41" s="122"/>
      <c r="B41" s="123"/>
      <c r="C41" s="122"/>
      <c r="D41" s="76" t="s">
        <v>10</v>
      </c>
      <c r="E41" s="29">
        <v>0</v>
      </c>
      <c r="F41" s="29">
        <f t="shared" si="6"/>
        <v>1315</v>
      </c>
      <c r="G41" s="29">
        <v>1315</v>
      </c>
      <c r="H41" s="29">
        <v>0</v>
      </c>
      <c r="I41" s="29">
        <v>0</v>
      </c>
      <c r="J41" s="29">
        <v>0</v>
      </c>
      <c r="K41" s="29">
        <v>0</v>
      </c>
      <c r="L41" s="122"/>
      <c r="M41" s="123"/>
    </row>
    <row r="42" spans="1:13" ht="63.6" customHeight="1" x14ac:dyDescent="0.2">
      <c r="A42" s="122"/>
      <c r="B42" s="123"/>
      <c r="C42" s="122"/>
      <c r="D42" s="76" t="s">
        <v>74</v>
      </c>
      <c r="E42" s="29">
        <v>0</v>
      </c>
      <c r="F42" s="29">
        <f t="shared" si="6"/>
        <v>70</v>
      </c>
      <c r="G42" s="29">
        <v>70</v>
      </c>
      <c r="H42" s="29">
        <v>0</v>
      </c>
      <c r="I42" s="29">
        <v>0</v>
      </c>
      <c r="J42" s="29">
        <v>0</v>
      </c>
      <c r="K42" s="29">
        <v>0</v>
      </c>
      <c r="L42" s="122"/>
      <c r="M42" s="123"/>
    </row>
    <row r="43" spans="1:13" ht="36" customHeight="1" x14ac:dyDescent="0.2">
      <c r="A43" s="123" t="s">
        <v>37</v>
      </c>
      <c r="B43" s="123" t="s">
        <v>133</v>
      </c>
      <c r="C43" s="123" t="s">
        <v>186</v>
      </c>
      <c r="D43" s="76" t="s">
        <v>5</v>
      </c>
      <c r="E43" s="29">
        <f t="shared" ref="E43" si="8">SUM(E44:E45)</f>
        <v>0</v>
      </c>
      <c r="F43" s="29">
        <f t="shared" si="6"/>
        <v>3026</v>
      </c>
      <c r="G43" s="29">
        <f t="shared" ref="G43:K43" si="9">SUM(G44:G45)</f>
        <v>1926</v>
      </c>
      <c r="H43" s="29">
        <f t="shared" si="9"/>
        <v>221</v>
      </c>
      <c r="I43" s="29">
        <f t="shared" si="9"/>
        <v>293</v>
      </c>
      <c r="J43" s="29">
        <f t="shared" si="9"/>
        <v>293</v>
      </c>
      <c r="K43" s="29">
        <f t="shared" si="9"/>
        <v>293</v>
      </c>
      <c r="L43" s="122" t="s">
        <v>48</v>
      </c>
      <c r="M43" s="123"/>
    </row>
    <row r="44" spans="1:13" ht="23.25" customHeight="1" x14ac:dyDescent="0.2">
      <c r="A44" s="123"/>
      <c r="B44" s="123"/>
      <c r="C44" s="123"/>
      <c r="D44" s="76" t="s">
        <v>10</v>
      </c>
      <c r="E44" s="29">
        <f>SUM(E47+E50)</f>
        <v>0</v>
      </c>
      <c r="F44" s="29">
        <f t="shared" si="6"/>
        <v>1928</v>
      </c>
      <c r="G44" s="29">
        <f t="shared" ref="G44:K45" si="10">SUM(G47+G50)</f>
        <v>1224</v>
      </c>
      <c r="H44" s="29">
        <f t="shared" si="10"/>
        <v>143</v>
      </c>
      <c r="I44" s="29">
        <f t="shared" si="10"/>
        <v>187</v>
      </c>
      <c r="J44" s="29">
        <f t="shared" si="10"/>
        <v>187</v>
      </c>
      <c r="K44" s="29">
        <f t="shared" si="10"/>
        <v>187</v>
      </c>
      <c r="L44" s="122"/>
      <c r="M44" s="123"/>
    </row>
    <row r="45" spans="1:13" ht="22.5" x14ac:dyDescent="0.2">
      <c r="A45" s="123"/>
      <c r="B45" s="123"/>
      <c r="C45" s="123"/>
      <c r="D45" s="76" t="s">
        <v>74</v>
      </c>
      <c r="E45" s="29">
        <f>SUM(E48+E51)</f>
        <v>0</v>
      </c>
      <c r="F45" s="29">
        <f t="shared" si="6"/>
        <v>1098</v>
      </c>
      <c r="G45" s="29">
        <f t="shared" si="10"/>
        <v>702</v>
      </c>
      <c r="H45" s="29">
        <f t="shared" si="10"/>
        <v>78</v>
      </c>
      <c r="I45" s="29">
        <f t="shared" si="10"/>
        <v>106</v>
      </c>
      <c r="J45" s="29">
        <f t="shared" si="10"/>
        <v>106</v>
      </c>
      <c r="K45" s="29">
        <f t="shared" si="10"/>
        <v>106</v>
      </c>
      <c r="L45" s="122"/>
      <c r="M45" s="123"/>
    </row>
    <row r="46" spans="1:13" ht="13.15" customHeight="1" x14ac:dyDescent="0.2">
      <c r="A46" s="123" t="s">
        <v>77</v>
      </c>
      <c r="B46" s="123" t="s">
        <v>164</v>
      </c>
      <c r="C46" s="123" t="s">
        <v>72</v>
      </c>
      <c r="D46" s="76" t="s">
        <v>5</v>
      </c>
      <c r="E46" s="29">
        <f t="shared" ref="E46" si="11">SUM(E47:E48)</f>
        <v>0</v>
      </c>
      <c r="F46" s="29">
        <f t="shared" si="6"/>
        <v>0</v>
      </c>
      <c r="G46" s="29">
        <f t="shared" ref="G46:K46" si="12">SUM(G47:G48)</f>
        <v>0</v>
      </c>
      <c r="H46" s="29">
        <f t="shared" si="12"/>
        <v>0</v>
      </c>
      <c r="I46" s="29">
        <f t="shared" si="12"/>
        <v>0</v>
      </c>
      <c r="J46" s="29">
        <f t="shared" si="12"/>
        <v>0</v>
      </c>
      <c r="K46" s="29">
        <f t="shared" si="12"/>
        <v>0</v>
      </c>
      <c r="L46" s="122" t="s">
        <v>48</v>
      </c>
      <c r="M46" s="123"/>
    </row>
    <row r="47" spans="1:13" ht="45.6" customHeight="1" x14ac:dyDescent="0.2">
      <c r="A47" s="123"/>
      <c r="B47" s="123"/>
      <c r="C47" s="123"/>
      <c r="D47" s="76" t="s">
        <v>10</v>
      </c>
      <c r="E47" s="29">
        <v>0</v>
      </c>
      <c r="F47" s="29">
        <f t="shared" si="6"/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122"/>
      <c r="M47" s="123"/>
    </row>
    <row r="48" spans="1:13" ht="22.5" x14ac:dyDescent="0.2">
      <c r="A48" s="123"/>
      <c r="B48" s="123"/>
      <c r="C48" s="123"/>
      <c r="D48" s="76" t="s">
        <v>74</v>
      </c>
      <c r="E48" s="29">
        <v>0</v>
      </c>
      <c r="F48" s="29">
        <f t="shared" si="6"/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122"/>
      <c r="M48" s="123"/>
    </row>
    <row r="49" spans="1:13" ht="43.15" customHeight="1" x14ac:dyDescent="0.2">
      <c r="A49" s="123" t="s">
        <v>78</v>
      </c>
      <c r="B49" s="123" t="s">
        <v>187</v>
      </c>
      <c r="C49" s="123" t="s">
        <v>186</v>
      </c>
      <c r="D49" s="76" t="s">
        <v>5</v>
      </c>
      <c r="E49" s="29">
        <f>SUM(E50:E51)</f>
        <v>0</v>
      </c>
      <c r="F49" s="29">
        <f t="shared" si="6"/>
        <v>3026</v>
      </c>
      <c r="G49" s="29">
        <f t="shared" ref="G49:K49" si="13">SUM(G50:G51)</f>
        <v>1926</v>
      </c>
      <c r="H49" s="29">
        <f t="shared" si="13"/>
        <v>221</v>
      </c>
      <c r="I49" s="29">
        <f t="shared" si="13"/>
        <v>293</v>
      </c>
      <c r="J49" s="29">
        <f t="shared" si="13"/>
        <v>293</v>
      </c>
      <c r="K49" s="29">
        <f t="shared" si="13"/>
        <v>293</v>
      </c>
      <c r="L49" s="122" t="s">
        <v>48</v>
      </c>
      <c r="M49" s="123"/>
    </row>
    <row r="50" spans="1:13" ht="45.6" customHeight="1" x14ac:dyDescent="0.2">
      <c r="A50" s="123"/>
      <c r="B50" s="123"/>
      <c r="C50" s="123"/>
      <c r="D50" s="76" t="s">
        <v>10</v>
      </c>
      <c r="E50" s="29">
        <v>0</v>
      </c>
      <c r="F50" s="29">
        <f t="shared" si="6"/>
        <v>1928</v>
      </c>
      <c r="G50" s="29">
        <v>1224</v>
      </c>
      <c r="H50" s="29">
        <v>143</v>
      </c>
      <c r="I50" s="29">
        <v>187</v>
      </c>
      <c r="J50" s="29">
        <v>187</v>
      </c>
      <c r="K50" s="29">
        <v>187</v>
      </c>
      <c r="L50" s="122"/>
      <c r="M50" s="123"/>
    </row>
    <row r="51" spans="1:13" ht="22.5" x14ac:dyDescent="0.2">
      <c r="A51" s="123"/>
      <c r="B51" s="123"/>
      <c r="C51" s="123"/>
      <c r="D51" s="76" t="s">
        <v>74</v>
      </c>
      <c r="E51" s="29">
        <v>0</v>
      </c>
      <c r="F51" s="29">
        <f t="shared" si="6"/>
        <v>1098</v>
      </c>
      <c r="G51" s="29">
        <v>702</v>
      </c>
      <c r="H51" s="29">
        <v>78</v>
      </c>
      <c r="I51" s="29">
        <v>106</v>
      </c>
      <c r="J51" s="29">
        <v>106</v>
      </c>
      <c r="K51" s="29">
        <v>106</v>
      </c>
      <c r="L51" s="122"/>
      <c r="M51" s="123"/>
    </row>
    <row r="52" spans="1:13" x14ac:dyDescent="0.2">
      <c r="A52" s="149"/>
      <c r="B52" s="150" t="s">
        <v>119</v>
      </c>
      <c r="C52" s="149"/>
      <c r="D52" s="9" t="s">
        <v>87</v>
      </c>
      <c r="E52" s="10">
        <f>SUM(E53:E56)</f>
        <v>151564.6</v>
      </c>
      <c r="F52" s="61">
        <f t="shared" ref="F52:K52" si="14">SUM(F53:F56)</f>
        <v>931028.67999999993</v>
      </c>
      <c r="G52" s="10">
        <f t="shared" si="14"/>
        <v>172716</v>
      </c>
      <c r="H52" s="10">
        <f t="shared" si="14"/>
        <v>184870.18</v>
      </c>
      <c r="I52" s="10">
        <f t="shared" si="14"/>
        <v>191147.5</v>
      </c>
      <c r="J52" s="10">
        <f t="shared" si="14"/>
        <v>191147.5</v>
      </c>
      <c r="K52" s="10">
        <f t="shared" si="14"/>
        <v>191147.5</v>
      </c>
      <c r="L52" s="145"/>
      <c r="M52" s="149"/>
    </row>
    <row r="53" spans="1:13" ht="22.5" x14ac:dyDescent="0.2">
      <c r="A53" s="149"/>
      <c r="B53" s="150"/>
      <c r="C53" s="149"/>
      <c r="D53" s="9" t="s">
        <v>74</v>
      </c>
      <c r="E53" s="8">
        <f t="shared" ref="E53:K53" si="15">SUM(E29+E45)</f>
        <v>143640.6</v>
      </c>
      <c r="F53" s="29">
        <f t="shared" si="15"/>
        <v>919733.67999999993</v>
      </c>
      <c r="G53" s="8">
        <f t="shared" si="15"/>
        <v>166654</v>
      </c>
      <c r="H53" s="8">
        <f t="shared" si="15"/>
        <v>180198.18</v>
      </c>
      <c r="I53" s="8">
        <f t="shared" si="15"/>
        <v>190960.5</v>
      </c>
      <c r="J53" s="8">
        <f t="shared" si="15"/>
        <v>190960.5</v>
      </c>
      <c r="K53" s="8">
        <f t="shared" si="15"/>
        <v>190960.5</v>
      </c>
      <c r="L53" s="145"/>
      <c r="M53" s="149"/>
    </row>
    <row r="54" spans="1:13" ht="22.5" x14ac:dyDescent="0.2">
      <c r="A54" s="149"/>
      <c r="B54" s="150"/>
      <c r="C54" s="149"/>
      <c r="D54" s="9" t="s">
        <v>10</v>
      </c>
      <c r="E54" s="8">
        <f t="shared" ref="E54:K54" si="16">SUM(E28+E44)</f>
        <v>7924</v>
      </c>
      <c r="F54" s="29">
        <f t="shared" si="16"/>
        <v>11295</v>
      </c>
      <c r="G54" s="8">
        <f t="shared" si="16"/>
        <v>6062</v>
      </c>
      <c r="H54" s="8">
        <f t="shared" si="16"/>
        <v>4672</v>
      </c>
      <c r="I54" s="8">
        <f t="shared" si="16"/>
        <v>187</v>
      </c>
      <c r="J54" s="8">
        <f t="shared" si="16"/>
        <v>187</v>
      </c>
      <c r="K54" s="8">
        <f t="shared" si="16"/>
        <v>187</v>
      </c>
      <c r="L54" s="145"/>
      <c r="M54" s="149"/>
    </row>
    <row r="55" spans="1:13" ht="33.75" x14ac:dyDescent="0.2">
      <c r="A55" s="149"/>
      <c r="B55" s="150"/>
      <c r="C55" s="149"/>
      <c r="D55" s="9" t="s">
        <v>86</v>
      </c>
      <c r="E55" s="81">
        <v>0</v>
      </c>
      <c r="F55" s="29">
        <f>SUM(G55:K55)</f>
        <v>0</v>
      </c>
      <c r="G55" s="81">
        <v>0</v>
      </c>
      <c r="H55" s="81">
        <v>0</v>
      </c>
      <c r="I55" s="81">
        <v>0</v>
      </c>
      <c r="J55" s="81">
        <v>0</v>
      </c>
      <c r="K55" s="81">
        <v>0</v>
      </c>
      <c r="L55" s="145"/>
      <c r="M55" s="149"/>
    </row>
    <row r="56" spans="1:13" ht="22.5" x14ac:dyDescent="0.2">
      <c r="A56" s="149"/>
      <c r="B56" s="150"/>
      <c r="C56" s="149"/>
      <c r="D56" s="9" t="s">
        <v>75</v>
      </c>
      <c r="E56" s="81">
        <v>0</v>
      </c>
      <c r="F56" s="29">
        <f>SUM(G56:K56)</f>
        <v>0</v>
      </c>
      <c r="G56" s="81">
        <v>0</v>
      </c>
      <c r="H56" s="81">
        <v>0</v>
      </c>
      <c r="I56" s="81">
        <v>0</v>
      </c>
      <c r="J56" s="81">
        <v>0</v>
      </c>
      <c r="K56" s="81">
        <v>0</v>
      </c>
      <c r="L56" s="145"/>
      <c r="M56" s="149"/>
    </row>
    <row r="57" spans="1:13" ht="67.150000000000006" customHeight="1" x14ac:dyDescent="0.2">
      <c r="B57" s="161" t="s">
        <v>108</v>
      </c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3"/>
    </row>
    <row r="58" spans="1:13" ht="72.75" customHeight="1" x14ac:dyDescent="0.2">
      <c r="A58" s="144" t="s">
        <v>9</v>
      </c>
      <c r="B58" s="139" t="s">
        <v>134</v>
      </c>
      <c r="C58" s="145" t="s">
        <v>72</v>
      </c>
      <c r="D58" s="82" t="s">
        <v>73</v>
      </c>
      <c r="E58" s="29">
        <f>E61+E64+E66+E68+E70</f>
        <v>12633.5</v>
      </c>
      <c r="F58" s="29">
        <f>SUM(G58:K58)</f>
        <v>72850.399999999994</v>
      </c>
      <c r="G58" s="29">
        <f t="shared" ref="G58:K59" si="17">G61+G64+G66+G68+G70</f>
        <v>12520.599999999999</v>
      </c>
      <c r="H58" s="29">
        <f t="shared" si="17"/>
        <v>13030</v>
      </c>
      <c r="I58" s="29">
        <f t="shared" si="17"/>
        <v>15488.6</v>
      </c>
      <c r="J58" s="29">
        <f t="shared" si="17"/>
        <v>15780.6</v>
      </c>
      <c r="K58" s="29">
        <f t="shared" si="17"/>
        <v>16030.6</v>
      </c>
      <c r="L58" s="145"/>
      <c r="M58" s="140" t="s">
        <v>152</v>
      </c>
    </row>
    <row r="59" spans="1:13" ht="76.5" customHeight="1" x14ac:dyDescent="0.2">
      <c r="A59" s="144"/>
      <c r="B59" s="139"/>
      <c r="C59" s="145"/>
      <c r="D59" s="82" t="s">
        <v>74</v>
      </c>
      <c r="E59" s="8">
        <f>E62+E65+E67+E69+E71</f>
        <v>12633.5</v>
      </c>
      <c r="F59" s="8">
        <f>SUM(G59:K59)</f>
        <v>72850.399999999994</v>
      </c>
      <c r="G59" s="8">
        <f t="shared" si="17"/>
        <v>12520.599999999999</v>
      </c>
      <c r="H59" s="8">
        <f t="shared" si="17"/>
        <v>13030</v>
      </c>
      <c r="I59" s="8">
        <f t="shared" si="17"/>
        <v>15488.6</v>
      </c>
      <c r="J59" s="8">
        <f t="shared" si="17"/>
        <v>15780.6</v>
      </c>
      <c r="K59" s="8">
        <f t="shared" si="17"/>
        <v>16030.6</v>
      </c>
      <c r="L59" s="145"/>
      <c r="M59" s="140"/>
    </row>
    <row r="60" spans="1:13" ht="60.75" customHeight="1" x14ac:dyDescent="0.2">
      <c r="A60" s="144"/>
      <c r="B60" s="139"/>
      <c r="C60" s="145"/>
      <c r="D60" s="82" t="s">
        <v>75</v>
      </c>
      <c r="E60" s="8">
        <f>E63</f>
        <v>0</v>
      </c>
      <c r="F60" s="8">
        <f t="shared" ref="F60:K60" si="18">F63</f>
        <v>0</v>
      </c>
      <c r="G60" s="8">
        <f t="shared" si="18"/>
        <v>0</v>
      </c>
      <c r="H60" s="8">
        <f t="shared" si="18"/>
        <v>0</v>
      </c>
      <c r="I60" s="8">
        <f t="shared" si="18"/>
        <v>0</v>
      </c>
      <c r="J60" s="8">
        <f t="shared" si="18"/>
        <v>0</v>
      </c>
      <c r="K60" s="8">
        <f t="shared" si="18"/>
        <v>0</v>
      </c>
      <c r="L60" s="145"/>
      <c r="M60" s="140"/>
    </row>
    <row r="61" spans="1:13" ht="13.15" customHeight="1" x14ac:dyDescent="0.2">
      <c r="A61" s="144" t="s">
        <v>13</v>
      </c>
      <c r="B61" s="140" t="s">
        <v>165</v>
      </c>
      <c r="C61" s="145" t="s">
        <v>72</v>
      </c>
      <c r="D61" s="82" t="s">
        <v>73</v>
      </c>
      <c r="E61" s="8">
        <f>SUM(E62:E63)</f>
        <v>0</v>
      </c>
      <c r="F61" s="8">
        <f>SUM(G61:K61)</f>
        <v>0</v>
      </c>
      <c r="G61" s="8">
        <f>SUM(G62:G63)</f>
        <v>0</v>
      </c>
      <c r="H61" s="8">
        <f t="shared" ref="H61:K61" si="19">SUM(H62:H63)</f>
        <v>0</v>
      </c>
      <c r="I61" s="8">
        <f t="shared" si="19"/>
        <v>0</v>
      </c>
      <c r="J61" s="8">
        <f t="shared" si="19"/>
        <v>0</v>
      </c>
      <c r="K61" s="8">
        <f t="shared" si="19"/>
        <v>0</v>
      </c>
      <c r="L61" s="145" t="s">
        <v>76</v>
      </c>
      <c r="M61" s="145"/>
    </row>
    <row r="62" spans="1:13" ht="22.5" x14ac:dyDescent="0.2">
      <c r="A62" s="144"/>
      <c r="B62" s="140"/>
      <c r="C62" s="145"/>
      <c r="D62" s="82" t="s">
        <v>74</v>
      </c>
      <c r="E62" s="8">
        <v>0</v>
      </c>
      <c r="F62" s="8">
        <f t="shared" ref="F62:F65" si="20">SUM(G62:K62)</f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145"/>
      <c r="M62" s="145"/>
    </row>
    <row r="63" spans="1:13" ht="22.5" x14ac:dyDescent="0.2">
      <c r="A63" s="144"/>
      <c r="B63" s="140"/>
      <c r="C63" s="145"/>
      <c r="D63" s="82" t="s">
        <v>75</v>
      </c>
      <c r="E63" s="8">
        <v>0</v>
      </c>
      <c r="F63" s="8">
        <f t="shared" si="20"/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145"/>
      <c r="M63" s="145"/>
    </row>
    <row r="64" spans="1:13" ht="40.15" customHeight="1" x14ac:dyDescent="0.2">
      <c r="A64" s="144" t="s">
        <v>28</v>
      </c>
      <c r="B64" s="140" t="s">
        <v>166</v>
      </c>
      <c r="C64" s="145" t="s">
        <v>72</v>
      </c>
      <c r="D64" s="82" t="s">
        <v>73</v>
      </c>
      <c r="E64" s="8">
        <f>SUM(E65)</f>
        <v>5065.5</v>
      </c>
      <c r="F64" s="8">
        <f>SUM(G64:K64)</f>
        <v>22766.3</v>
      </c>
      <c r="G64" s="8">
        <f>SUM(G65)</f>
        <v>4303.3</v>
      </c>
      <c r="H64" s="8">
        <f t="shared" ref="H64:K64" si="21">SUM(H65)</f>
        <v>3850</v>
      </c>
      <c r="I64" s="83">
        <f t="shared" si="21"/>
        <v>4263</v>
      </c>
      <c r="J64" s="8">
        <f t="shared" si="21"/>
        <v>5050</v>
      </c>
      <c r="K64" s="8">
        <f t="shared" si="21"/>
        <v>5300</v>
      </c>
      <c r="L64" s="145" t="s">
        <v>40</v>
      </c>
      <c r="M64" s="145"/>
    </row>
    <row r="65" spans="1:13" ht="22.5" x14ac:dyDescent="0.2">
      <c r="A65" s="144"/>
      <c r="B65" s="140"/>
      <c r="C65" s="145"/>
      <c r="D65" s="82" t="s">
        <v>74</v>
      </c>
      <c r="E65" s="8">
        <v>5065.5</v>
      </c>
      <c r="F65" s="8">
        <f t="shared" si="20"/>
        <v>22766.3</v>
      </c>
      <c r="G65" s="8">
        <f>5264-25-415.7-520</f>
        <v>4303.3</v>
      </c>
      <c r="H65" s="8">
        <f>4700-150-700</f>
        <v>3850</v>
      </c>
      <c r="I65" s="83">
        <f>4807-544</f>
        <v>4263</v>
      </c>
      <c r="J65" s="8">
        <v>5050</v>
      </c>
      <c r="K65" s="8">
        <v>5300</v>
      </c>
      <c r="L65" s="145"/>
      <c r="M65" s="145"/>
    </row>
    <row r="66" spans="1:13" ht="57.6" customHeight="1" x14ac:dyDescent="0.2">
      <c r="A66" s="144" t="s">
        <v>32</v>
      </c>
      <c r="B66" s="139" t="s">
        <v>167</v>
      </c>
      <c r="C66" s="145" t="s">
        <v>72</v>
      </c>
      <c r="D66" s="82" t="s">
        <v>73</v>
      </c>
      <c r="E66" s="8">
        <f>SUM(E67)</f>
        <v>0</v>
      </c>
      <c r="F66" s="8">
        <f t="shared" ref="F66:K70" si="22">SUM(F67)</f>
        <v>0</v>
      </c>
      <c r="G66" s="8">
        <f t="shared" si="22"/>
        <v>0</v>
      </c>
      <c r="H66" s="8">
        <f t="shared" si="22"/>
        <v>0</v>
      </c>
      <c r="I66" s="8">
        <f t="shared" si="22"/>
        <v>0</v>
      </c>
      <c r="J66" s="8">
        <f t="shared" si="22"/>
        <v>0</v>
      </c>
      <c r="K66" s="8">
        <f t="shared" si="22"/>
        <v>0</v>
      </c>
      <c r="L66" s="145" t="s">
        <v>40</v>
      </c>
      <c r="M66" s="145"/>
    </row>
    <row r="67" spans="1:13" ht="44.45" customHeight="1" x14ac:dyDescent="0.2">
      <c r="A67" s="144"/>
      <c r="B67" s="139"/>
      <c r="C67" s="145"/>
      <c r="D67" s="82" t="s">
        <v>74</v>
      </c>
      <c r="E67" s="8">
        <v>0</v>
      </c>
      <c r="F67" s="8">
        <f t="shared" ref="F67:F71" si="23">SUM(G67:K67)</f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145"/>
      <c r="M67" s="145"/>
    </row>
    <row r="68" spans="1:13" ht="31.15" customHeight="1" x14ac:dyDescent="0.2">
      <c r="A68" s="144" t="s">
        <v>54</v>
      </c>
      <c r="B68" s="140" t="s">
        <v>168</v>
      </c>
      <c r="C68" s="145" t="s">
        <v>72</v>
      </c>
      <c r="D68" s="82" t="s">
        <v>73</v>
      </c>
      <c r="E68" s="8">
        <f>SUM(E69)</f>
        <v>7568</v>
      </c>
      <c r="F68" s="8">
        <f t="shared" si="22"/>
        <v>50084.1</v>
      </c>
      <c r="G68" s="8">
        <f t="shared" ref="G68:K70" si="24">SUM(G69)</f>
        <v>8217.2999999999993</v>
      </c>
      <c r="H68" s="8">
        <f t="shared" si="24"/>
        <v>9180</v>
      </c>
      <c r="I68" s="83">
        <f t="shared" si="24"/>
        <v>11225.6</v>
      </c>
      <c r="J68" s="8">
        <f t="shared" si="24"/>
        <v>10730.6</v>
      </c>
      <c r="K68" s="8">
        <f t="shared" si="24"/>
        <v>10730.6</v>
      </c>
      <c r="L68" s="145" t="s">
        <v>40</v>
      </c>
      <c r="M68" s="145"/>
    </row>
    <row r="69" spans="1:13" ht="33" customHeight="1" x14ac:dyDescent="0.2">
      <c r="A69" s="144"/>
      <c r="B69" s="140"/>
      <c r="C69" s="145"/>
      <c r="D69" s="82" t="s">
        <v>74</v>
      </c>
      <c r="E69" s="8">
        <v>7568</v>
      </c>
      <c r="F69" s="8">
        <f t="shared" ref="F69" si="25">SUM(G69:K69)</f>
        <v>50084.1</v>
      </c>
      <c r="G69" s="8">
        <f>7972.3+25-300+520</f>
        <v>8217.2999999999993</v>
      </c>
      <c r="H69" s="8">
        <f>8130+150+200+700</f>
        <v>9180</v>
      </c>
      <c r="I69" s="83">
        <f>10730.6+495</f>
        <v>11225.6</v>
      </c>
      <c r="J69" s="8">
        <v>10730.6</v>
      </c>
      <c r="K69" s="8">
        <v>10730.6</v>
      </c>
      <c r="L69" s="145"/>
      <c r="M69" s="145"/>
    </row>
    <row r="70" spans="1:13" ht="31.15" customHeight="1" x14ac:dyDescent="0.2">
      <c r="A70" s="144" t="s">
        <v>184</v>
      </c>
      <c r="B70" s="140" t="s">
        <v>185</v>
      </c>
      <c r="C70" s="145" t="s">
        <v>72</v>
      </c>
      <c r="D70" s="82" t="s">
        <v>73</v>
      </c>
      <c r="E70" s="8">
        <f>SUM(E71)</f>
        <v>0</v>
      </c>
      <c r="F70" s="8">
        <f t="shared" si="22"/>
        <v>0</v>
      </c>
      <c r="G70" s="8">
        <f t="shared" si="24"/>
        <v>0</v>
      </c>
      <c r="H70" s="8">
        <f t="shared" si="24"/>
        <v>0</v>
      </c>
      <c r="I70" s="8">
        <f t="shared" si="24"/>
        <v>0</v>
      </c>
      <c r="J70" s="8">
        <f t="shared" si="24"/>
        <v>0</v>
      </c>
      <c r="K70" s="8">
        <f t="shared" si="24"/>
        <v>0</v>
      </c>
      <c r="L70" s="145" t="s">
        <v>52</v>
      </c>
      <c r="M70" s="145"/>
    </row>
    <row r="71" spans="1:13" ht="57" customHeight="1" x14ac:dyDescent="0.2">
      <c r="A71" s="144"/>
      <c r="B71" s="140"/>
      <c r="C71" s="145"/>
      <c r="D71" s="82" t="s">
        <v>74</v>
      </c>
      <c r="E71" s="8">
        <v>0</v>
      </c>
      <c r="F71" s="8">
        <f t="shared" si="23"/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145"/>
      <c r="M71" s="145"/>
    </row>
    <row r="72" spans="1:13" ht="78.75" customHeight="1" x14ac:dyDescent="0.2">
      <c r="A72" s="144" t="s">
        <v>12</v>
      </c>
      <c r="B72" s="140" t="s">
        <v>135</v>
      </c>
      <c r="C72" s="145" t="s">
        <v>72</v>
      </c>
      <c r="D72" s="82" t="s">
        <v>73</v>
      </c>
      <c r="E72" s="8">
        <f>E73</f>
        <v>935</v>
      </c>
      <c r="F72" s="8">
        <f t="shared" ref="F72:K72" si="26">F73</f>
        <v>2787.8</v>
      </c>
      <c r="G72" s="8">
        <f t="shared" si="26"/>
        <v>516.4</v>
      </c>
      <c r="H72" s="8">
        <f t="shared" si="26"/>
        <v>520</v>
      </c>
      <c r="I72" s="8">
        <f t="shared" si="26"/>
        <v>681.4</v>
      </c>
      <c r="J72" s="8">
        <f t="shared" si="26"/>
        <v>535</v>
      </c>
      <c r="K72" s="8">
        <f t="shared" si="26"/>
        <v>535</v>
      </c>
      <c r="L72" s="145"/>
      <c r="M72" s="140" t="s">
        <v>153</v>
      </c>
    </row>
    <row r="73" spans="1:13" ht="91.9" customHeight="1" x14ac:dyDescent="0.2">
      <c r="A73" s="144"/>
      <c r="B73" s="140"/>
      <c r="C73" s="145"/>
      <c r="D73" s="82" t="s">
        <v>74</v>
      </c>
      <c r="E73" s="8">
        <f>E75</f>
        <v>935</v>
      </c>
      <c r="F73" s="8">
        <f t="shared" ref="F73:K73" si="27">F75</f>
        <v>2787.8</v>
      </c>
      <c r="G73" s="8">
        <f t="shared" si="27"/>
        <v>516.4</v>
      </c>
      <c r="H73" s="8">
        <f t="shared" si="27"/>
        <v>520</v>
      </c>
      <c r="I73" s="8">
        <f t="shared" si="27"/>
        <v>681.4</v>
      </c>
      <c r="J73" s="8">
        <f t="shared" si="27"/>
        <v>535</v>
      </c>
      <c r="K73" s="8">
        <f t="shared" si="27"/>
        <v>535</v>
      </c>
      <c r="L73" s="145"/>
      <c r="M73" s="140"/>
    </row>
    <row r="74" spans="1:13" ht="93.75" customHeight="1" x14ac:dyDescent="0.2">
      <c r="A74" s="144" t="s">
        <v>14</v>
      </c>
      <c r="B74" s="139" t="s">
        <v>169</v>
      </c>
      <c r="C74" s="145" t="s">
        <v>72</v>
      </c>
      <c r="D74" s="82" t="s">
        <v>73</v>
      </c>
      <c r="E74" s="8">
        <f>SUM(E75)</f>
        <v>935</v>
      </c>
      <c r="F74" s="8">
        <f t="shared" ref="F74:K74" si="28">SUM(F75)</f>
        <v>2787.8</v>
      </c>
      <c r="G74" s="8">
        <f t="shared" si="28"/>
        <v>516.4</v>
      </c>
      <c r="H74" s="8">
        <f t="shared" si="28"/>
        <v>520</v>
      </c>
      <c r="I74" s="8">
        <f t="shared" si="28"/>
        <v>681.4</v>
      </c>
      <c r="J74" s="8">
        <f t="shared" si="28"/>
        <v>535</v>
      </c>
      <c r="K74" s="8">
        <f t="shared" si="28"/>
        <v>535</v>
      </c>
      <c r="L74" s="145" t="s">
        <v>55</v>
      </c>
      <c r="M74" s="145"/>
    </row>
    <row r="75" spans="1:13" ht="65.45" customHeight="1" x14ac:dyDescent="0.2">
      <c r="A75" s="144"/>
      <c r="B75" s="139"/>
      <c r="C75" s="145"/>
      <c r="D75" s="82" t="s">
        <v>74</v>
      </c>
      <c r="E75" s="8">
        <v>935</v>
      </c>
      <c r="F75" s="8">
        <f t="shared" ref="F75" si="29">SUM(G75:K75)</f>
        <v>2787.8</v>
      </c>
      <c r="G75" s="8">
        <f>556.4-40</f>
        <v>516.4</v>
      </c>
      <c r="H75" s="8">
        <v>520</v>
      </c>
      <c r="I75" s="8">
        <v>681.4</v>
      </c>
      <c r="J75" s="8">
        <v>535</v>
      </c>
      <c r="K75" s="8">
        <v>535</v>
      </c>
      <c r="L75" s="145"/>
      <c r="M75" s="145"/>
    </row>
    <row r="76" spans="1:13" ht="142.15" customHeight="1" x14ac:dyDescent="0.2">
      <c r="A76" s="144" t="s">
        <v>37</v>
      </c>
      <c r="B76" s="139" t="s">
        <v>136</v>
      </c>
      <c r="C76" s="145" t="s">
        <v>72</v>
      </c>
      <c r="D76" s="82" t="s">
        <v>73</v>
      </c>
      <c r="E76" s="8">
        <f>E77</f>
        <v>5024.5</v>
      </c>
      <c r="F76" s="8">
        <f t="shared" ref="F76:K76" si="30">F77</f>
        <v>29762.3</v>
      </c>
      <c r="G76" s="8">
        <f t="shared" si="30"/>
        <v>4707.2999999999993</v>
      </c>
      <c r="H76" s="8">
        <f t="shared" si="30"/>
        <v>5718</v>
      </c>
      <c r="I76" s="8">
        <f t="shared" si="30"/>
        <v>5937</v>
      </c>
      <c r="J76" s="8">
        <f t="shared" si="30"/>
        <v>6700</v>
      </c>
      <c r="K76" s="8">
        <f t="shared" si="30"/>
        <v>6700</v>
      </c>
      <c r="L76" s="145"/>
      <c r="M76" s="140" t="s">
        <v>150</v>
      </c>
    </row>
    <row r="77" spans="1:13" ht="297.60000000000002" customHeight="1" x14ac:dyDescent="0.2">
      <c r="A77" s="144"/>
      <c r="B77" s="139"/>
      <c r="C77" s="145"/>
      <c r="D77" s="82" t="s">
        <v>74</v>
      </c>
      <c r="E77" s="8">
        <f>E79+E81+E83</f>
        <v>5024.5</v>
      </c>
      <c r="F77" s="8">
        <f>SUM(G77:K77)</f>
        <v>29762.3</v>
      </c>
      <c r="G77" s="8">
        <f t="shared" ref="G77:K77" si="31">G79+G81+G83</f>
        <v>4707.2999999999993</v>
      </c>
      <c r="H77" s="8">
        <f t="shared" si="31"/>
        <v>5718</v>
      </c>
      <c r="I77" s="8">
        <f t="shared" si="31"/>
        <v>5937</v>
      </c>
      <c r="J77" s="8">
        <f t="shared" si="31"/>
        <v>6700</v>
      </c>
      <c r="K77" s="8">
        <f t="shared" si="31"/>
        <v>6700</v>
      </c>
      <c r="L77" s="145"/>
      <c r="M77" s="140"/>
    </row>
    <row r="78" spans="1:13" ht="28.9" customHeight="1" x14ac:dyDescent="0.2">
      <c r="A78" s="144" t="s">
        <v>77</v>
      </c>
      <c r="B78" s="139" t="s">
        <v>170</v>
      </c>
      <c r="C78" s="145" t="s">
        <v>72</v>
      </c>
      <c r="D78" s="82" t="s">
        <v>73</v>
      </c>
      <c r="E78" s="8">
        <f>E79</f>
        <v>996.5</v>
      </c>
      <c r="F78" s="8">
        <f t="shared" ref="F78:K78" si="32">F79</f>
        <v>9946.1</v>
      </c>
      <c r="G78" s="8">
        <f t="shared" si="32"/>
        <v>1406.1</v>
      </c>
      <c r="H78" s="8">
        <f t="shared" si="32"/>
        <v>2214</v>
      </c>
      <c r="I78" s="8">
        <f t="shared" si="32"/>
        <v>1926</v>
      </c>
      <c r="J78" s="8">
        <f t="shared" si="32"/>
        <v>2200</v>
      </c>
      <c r="K78" s="8">
        <f t="shared" si="32"/>
        <v>2200</v>
      </c>
      <c r="L78" s="145" t="s">
        <v>40</v>
      </c>
      <c r="M78" s="145"/>
    </row>
    <row r="79" spans="1:13" ht="37.9" customHeight="1" x14ac:dyDescent="0.2">
      <c r="A79" s="144"/>
      <c r="B79" s="139"/>
      <c r="C79" s="145"/>
      <c r="D79" s="82" t="s">
        <v>74</v>
      </c>
      <c r="E79" s="8">
        <v>996.5</v>
      </c>
      <c r="F79" s="8">
        <f>SUM(G78:K78)</f>
        <v>9946.1</v>
      </c>
      <c r="G79" s="8">
        <f>1096.1+50+260</f>
        <v>1406.1</v>
      </c>
      <c r="H79" s="8">
        <f>1500+45+29+40+600</f>
        <v>2214</v>
      </c>
      <c r="I79" s="83">
        <f>1877+49</f>
        <v>1926</v>
      </c>
      <c r="J79" s="8">
        <v>2200</v>
      </c>
      <c r="K79" s="8">
        <v>2200</v>
      </c>
      <c r="L79" s="145"/>
      <c r="M79" s="145"/>
    </row>
    <row r="80" spans="1:13" ht="37.15" customHeight="1" x14ac:dyDescent="0.2">
      <c r="A80" s="144" t="s">
        <v>78</v>
      </c>
      <c r="B80" s="139" t="s">
        <v>171</v>
      </c>
      <c r="C80" s="145" t="s">
        <v>72</v>
      </c>
      <c r="D80" s="82" t="s">
        <v>73</v>
      </c>
      <c r="E80" s="8">
        <f>SUM(E81)</f>
        <v>0</v>
      </c>
      <c r="F80" s="8">
        <f t="shared" ref="F80:K84" si="33">SUM(F81)</f>
        <v>0</v>
      </c>
      <c r="G80" s="8">
        <f t="shared" si="33"/>
        <v>0</v>
      </c>
      <c r="H80" s="8">
        <f t="shared" si="33"/>
        <v>0</v>
      </c>
      <c r="I80" s="8">
        <f t="shared" si="33"/>
        <v>0</v>
      </c>
      <c r="J80" s="8">
        <f t="shared" si="33"/>
        <v>0</v>
      </c>
      <c r="K80" s="8">
        <f t="shared" si="33"/>
        <v>0</v>
      </c>
      <c r="L80" s="145" t="s">
        <v>40</v>
      </c>
      <c r="M80" s="145"/>
    </row>
    <row r="81" spans="1:13" ht="46.5" customHeight="1" x14ac:dyDescent="0.2">
      <c r="A81" s="144"/>
      <c r="B81" s="139"/>
      <c r="C81" s="145"/>
      <c r="D81" s="82" t="s">
        <v>74</v>
      </c>
      <c r="E81" s="8">
        <v>0</v>
      </c>
      <c r="F81" s="8">
        <f t="shared" ref="F81" si="34">SUM(G81:K81)</f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145"/>
      <c r="M81" s="145"/>
    </row>
    <row r="82" spans="1:13" ht="46.15" customHeight="1" x14ac:dyDescent="0.2">
      <c r="A82" s="144" t="s">
        <v>79</v>
      </c>
      <c r="B82" s="139" t="s">
        <v>172</v>
      </c>
      <c r="C82" s="145" t="s">
        <v>72</v>
      </c>
      <c r="D82" s="82" t="s">
        <v>73</v>
      </c>
      <c r="E82" s="8">
        <f>SUM(E83)</f>
        <v>4028</v>
      </c>
      <c r="F82" s="8">
        <f t="shared" si="33"/>
        <v>19816.2</v>
      </c>
      <c r="G82" s="8">
        <f t="shared" si="33"/>
        <v>3301.2</v>
      </c>
      <c r="H82" s="8">
        <f t="shared" si="33"/>
        <v>3504</v>
      </c>
      <c r="I82" s="83">
        <f t="shared" si="33"/>
        <v>4011</v>
      </c>
      <c r="J82" s="8">
        <f t="shared" si="33"/>
        <v>4500</v>
      </c>
      <c r="K82" s="8">
        <f t="shared" si="33"/>
        <v>4500</v>
      </c>
      <c r="L82" s="145" t="s">
        <v>40</v>
      </c>
      <c r="M82" s="145"/>
    </row>
    <row r="83" spans="1:13" ht="22.5" x14ac:dyDescent="0.2">
      <c r="A83" s="144"/>
      <c r="B83" s="139"/>
      <c r="C83" s="145"/>
      <c r="D83" s="82" t="s">
        <v>74</v>
      </c>
      <c r="E83" s="8">
        <v>4028</v>
      </c>
      <c r="F83" s="8">
        <f>SUM(G83:K83)</f>
        <v>19816.2</v>
      </c>
      <c r="G83" s="8">
        <f>3561.2-260</f>
        <v>3301.2</v>
      </c>
      <c r="H83" s="8">
        <f>4133-29-600</f>
        <v>3504</v>
      </c>
      <c r="I83" s="83">
        <f>3961+50</f>
        <v>4011</v>
      </c>
      <c r="J83" s="8">
        <v>4500</v>
      </c>
      <c r="K83" s="8">
        <v>4500</v>
      </c>
      <c r="L83" s="145"/>
      <c r="M83" s="145"/>
    </row>
    <row r="84" spans="1:13" ht="27" customHeight="1" x14ac:dyDescent="0.2">
      <c r="A84" s="144" t="s">
        <v>38</v>
      </c>
      <c r="B84" s="139" t="s">
        <v>137</v>
      </c>
      <c r="C84" s="145" t="s">
        <v>72</v>
      </c>
      <c r="D84" s="82" t="s">
        <v>73</v>
      </c>
      <c r="E84" s="8">
        <f>SUM(E85)</f>
        <v>0</v>
      </c>
      <c r="F84" s="8">
        <f t="shared" si="33"/>
        <v>0</v>
      </c>
      <c r="G84" s="8">
        <f t="shared" si="33"/>
        <v>0</v>
      </c>
      <c r="H84" s="8">
        <f t="shared" si="33"/>
        <v>0</v>
      </c>
      <c r="I84" s="8">
        <f t="shared" si="33"/>
        <v>0</v>
      </c>
      <c r="J84" s="8">
        <f t="shared" si="33"/>
        <v>0</v>
      </c>
      <c r="K84" s="8">
        <f t="shared" si="33"/>
        <v>0</v>
      </c>
      <c r="L84" s="145"/>
      <c r="M84" s="140" t="s">
        <v>151</v>
      </c>
    </row>
    <row r="85" spans="1:13" ht="63.6" customHeight="1" x14ac:dyDescent="0.2">
      <c r="A85" s="144"/>
      <c r="B85" s="139"/>
      <c r="C85" s="145"/>
      <c r="D85" s="82" t="s">
        <v>74</v>
      </c>
      <c r="E85" s="8">
        <f>E86</f>
        <v>0</v>
      </c>
      <c r="F85" s="8">
        <f t="shared" ref="F85:K85" si="35">F86</f>
        <v>0</v>
      </c>
      <c r="G85" s="8">
        <f t="shared" si="35"/>
        <v>0</v>
      </c>
      <c r="H85" s="8">
        <f t="shared" si="35"/>
        <v>0</v>
      </c>
      <c r="I85" s="8">
        <f t="shared" si="35"/>
        <v>0</v>
      </c>
      <c r="J85" s="8">
        <f t="shared" si="35"/>
        <v>0</v>
      </c>
      <c r="K85" s="8">
        <f t="shared" si="35"/>
        <v>0</v>
      </c>
      <c r="L85" s="145"/>
      <c r="M85" s="140"/>
    </row>
    <row r="86" spans="1:13" ht="38.450000000000003" customHeight="1" x14ac:dyDescent="0.2">
      <c r="A86" s="144" t="s">
        <v>80</v>
      </c>
      <c r="B86" s="139" t="s">
        <v>173</v>
      </c>
      <c r="C86" s="145" t="s">
        <v>72</v>
      </c>
      <c r="D86" s="82" t="s">
        <v>73</v>
      </c>
      <c r="E86" s="8">
        <f>SUM(E87)</f>
        <v>0</v>
      </c>
      <c r="F86" s="8">
        <f t="shared" ref="F86:K86" si="36">SUM(F87)</f>
        <v>0</v>
      </c>
      <c r="G86" s="8">
        <f t="shared" si="36"/>
        <v>0</v>
      </c>
      <c r="H86" s="8">
        <f t="shared" si="36"/>
        <v>0</v>
      </c>
      <c r="I86" s="8">
        <f t="shared" si="36"/>
        <v>0</v>
      </c>
      <c r="J86" s="8">
        <f t="shared" si="36"/>
        <v>0</v>
      </c>
      <c r="K86" s="8">
        <f t="shared" si="36"/>
        <v>0</v>
      </c>
      <c r="L86" s="145" t="s">
        <v>81</v>
      </c>
      <c r="M86" s="145"/>
    </row>
    <row r="87" spans="1:13" ht="22.5" x14ac:dyDescent="0.2">
      <c r="A87" s="144"/>
      <c r="B87" s="139"/>
      <c r="C87" s="145"/>
      <c r="D87" s="82" t="s">
        <v>74</v>
      </c>
      <c r="E87" s="8">
        <v>0</v>
      </c>
      <c r="F87" s="8">
        <f t="shared" ref="F87" si="37">SUM(G87:K87)</f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145"/>
      <c r="M87" s="145"/>
    </row>
    <row r="88" spans="1:13" ht="45" customHeight="1" x14ac:dyDescent="0.2">
      <c r="A88" s="144" t="s">
        <v>39</v>
      </c>
      <c r="B88" s="139" t="s">
        <v>82</v>
      </c>
      <c r="C88" s="145" t="s">
        <v>72</v>
      </c>
      <c r="D88" s="82" t="s">
        <v>73</v>
      </c>
      <c r="E88" s="29">
        <f>SUM(E89:E90)</f>
        <v>0</v>
      </c>
      <c r="F88" s="29">
        <f t="shared" ref="F88:K88" si="38">SUM(F89:F90)</f>
        <v>1243</v>
      </c>
      <c r="G88" s="29">
        <f t="shared" si="38"/>
        <v>1243</v>
      </c>
      <c r="H88" s="29">
        <f t="shared" si="38"/>
        <v>0</v>
      </c>
      <c r="I88" s="29">
        <f t="shared" si="38"/>
        <v>0</v>
      </c>
      <c r="J88" s="29">
        <f t="shared" si="38"/>
        <v>0</v>
      </c>
      <c r="K88" s="29">
        <f t="shared" si="38"/>
        <v>0</v>
      </c>
      <c r="L88" s="145"/>
      <c r="M88" s="140" t="s">
        <v>182</v>
      </c>
    </row>
    <row r="89" spans="1:13" ht="50.45" customHeight="1" x14ac:dyDescent="0.2">
      <c r="A89" s="144"/>
      <c r="B89" s="139"/>
      <c r="C89" s="145"/>
      <c r="D89" s="82" t="s">
        <v>74</v>
      </c>
      <c r="E89" s="8">
        <f>E92</f>
        <v>0</v>
      </c>
      <c r="F89" s="8">
        <f t="shared" ref="F89:F90" si="39">F92</f>
        <v>1000</v>
      </c>
      <c r="G89" s="8">
        <f t="shared" ref="G89:K90" si="40">G92</f>
        <v>1000</v>
      </c>
      <c r="H89" s="8">
        <f t="shared" si="40"/>
        <v>0</v>
      </c>
      <c r="I89" s="8">
        <f t="shared" si="40"/>
        <v>0</v>
      </c>
      <c r="J89" s="8">
        <f t="shared" si="40"/>
        <v>0</v>
      </c>
      <c r="K89" s="8">
        <f t="shared" si="40"/>
        <v>0</v>
      </c>
      <c r="L89" s="145"/>
      <c r="M89" s="140"/>
    </row>
    <row r="90" spans="1:13" ht="93.75" customHeight="1" x14ac:dyDescent="0.2">
      <c r="A90" s="144"/>
      <c r="B90" s="139"/>
      <c r="C90" s="145"/>
      <c r="D90" s="76" t="s">
        <v>10</v>
      </c>
      <c r="E90" s="8">
        <f>E93</f>
        <v>0</v>
      </c>
      <c r="F90" s="8">
        <f t="shared" si="39"/>
        <v>243</v>
      </c>
      <c r="G90" s="8">
        <f t="shared" si="40"/>
        <v>243</v>
      </c>
      <c r="H90" s="8">
        <f t="shared" si="40"/>
        <v>0</v>
      </c>
      <c r="I90" s="8">
        <f t="shared" si="40"/>
        <v>0</v>
      </c>
      <c r="J90" s="8">
        <f t="shared" si="40"/>
        <v>0</v>
      </c>
      <c r="K90" s="8">
        <f t="shared" si="40"/>
        <v>0</v>
      </c>
      <c r="L90" s="145"/>
      <c r="M90" s="140"/>
    </row>
    <row r="91" spans="1:13" ht="38.450000000000003" customHeight="1" x14ac:dyDescent="0.2">
      <c r="A91" s="144" t="s">
        <v>83</v>
      </c>
      <c r="B91" s="140" t="s">
        <v>197</v>
      </c>
      <c r="C91" s="145" t="s">
        <v>72</v>
      </c>
      <c r="D91" s="82" t="s">
        <v>73</v>
      </c>
      <c r="E91" s="8">
        <f>SUM(E92:E93)</f>
        <v>0</v>
      </c>
      <c r="F91" s="8">
        <f>SUM(G91:K91)</f>
        <v>1243</v>
      </c>
      <c r="G91" s="8">
        <f>SUM(G92:G93)</f>
        <v>1243</v>
      </c>
      <c r="H91" s="8">
        <f t="shared" ref="H91:K91" si="41">SUM(H92:H93)</f>
        <v>0</v>
      </c>
      <c r="I91" s="8">
        <f t="shared" si="41"/>
        <v>0</v>
      </c>
      <c r="J91" s="8">
        <f t="shared" si="41"/>
        <v>0</v>
      </c>
      <c r="K91" s="8">
        <f t="shared" si="41"/>
        <v>0</v>
      </c>
      <c r="L91" s="145" t="s">
        <v>52</v>
      </c>
      <c r="M91" s="140"/>
    </row>
    <row r="92" spans="1:13" ht="22.5" x14ac:dyDescent="0.2">
      <c r="A92" s="144"/>
      <c r="B92" s="140"/>
      <c r="C92" s="145"/>
      <c r="D92" s="82" t="s">
        <v>74</v>
      </c>
      <c r="E92" s="8">
        <v>0</v>
      </c>
      <c r="F92" s="8">
        <f t="shared" ref="F92:F93" si="42">SUM(G92:K92)</f>
        <v>1000</v>
      </c>
      <c r="G92" s="8">
        <v>1000</v>
      </c>
      <c r="H92" s="8">
        <v>0</v>
      </c>
      <c r="I92" s="8">
        <v>0</v>
      </c>
      <c r="J92" s="8">
        <v>0</v>
      </c>
      <c r="K92" s="8">
        <v>0</v>
      </c>
      <c r="L92" s="145"/>
      <c r="M92" s="140"/>
    </row>
    <row r="93" spans="1:13" ht="36" customHeight="1" x14ac:dyDescent="0.2">
      <c r="A93" s="144"/>
      <c r="B93" s="140"/>
      <c r="C93" s="145"/>
      <c r="D93" s="82" t="s">
        <v>10</v>
      </c>
      <c r="E93" s="8">
        <v>0</v>
      </c>
      <c r="F93" s="8">
        <f t="shared" si="42"/>
        <v>243</v>
      </c>
      <c r="G93" s="8">
        <v>243</v>
      </c>
      <c r="H93" s="8">
        <v>0</v>
      </c>
      <c r="I93" s="8">
        <v>0</v>
      </c>
      <c r="J93" s="8">
        <v>0</v>
      </c>
      <c r="K93" s="8">
        <v>0</v>
      </c>
      <c r="L93" s="145"/>
      <c r="M93" s="140"/>
    </row>
    <row r="94" spans="1:13" x14ac:dyDescent="0.2">
      <c r="A94" s="144" t="s">
        <v>42</v>
      </c>
      <c r="B94" s="146" t="s">
        <v>85</v>
      </c>
      <c r="C94" s="145" t="s">
        <v>72</v>
      </c>
      <c r="D94" s="82" t="s">
        <v>73</v>
      </c>
      <c r="E94" s="8">
        <f>SUM(E95:E97)</f>
        <v>12316</v>
      </c>
      <c r="F94" s="8">
        <f>SUM(G94:K94)</f>
        <v>61003.373</v>
      </c>
      <c r="G94" s="8">
        <f t="shared" ref="G94:K94" si="43">SUM(G95:G97)</f>
        <v>3508</v>
      </c>
      <c r="H94" s="8">
        <f t="shared" si="43"/>
        <v>13226.432999999999</v>
      </c>
      <c r="I94" s="8">
        <f t="shared" si="43"/>
        <v>25230.83</v>
      </c>
      <c r="J94" s="8">
        <f t="shared" si="43"/>
        <v>13407</v>
      </c>
      <c r="K94" s="8">
        <f t="shared" si="43"/>
        <v>5631.1100000000006</v>
      </c>
      <c r="L94" s="145"/>
      <c r="M94" s="140" t="s">
        <v>183</v>
      </c>
    </row>
    <row r="95" spans="1:13" ht="22.5" x14ac:dyDescent="0.2">
      <c r="A95" s="144"/>
      <c r="B95" s="147"/>
      <c r="C95" s="145"/>
      <c r="D95" s="82" t="s">
        <v>74</v>
      </c>
      <c r="E95" s="8">
        <f>E99+E102+E105+E109+E112+E116+E120</f>
        <v>4237</v>
      </c>
      <c r="F95" s="8">
        <f t="shared" ref="F95:F97" si="44">SUM(G95:K95)</f>
        <v>7649.4529999999995</v>
      </c>
      <c r="G95" s="8">
        <f t="shared" ref="G95:K95" si="45">G99+G102+G105+G109+G112+G116+G120</f>
        <v>1277</v>
      </c>
      <c r="H95" s="8">
        <f t="shared" si="45"/>
        <v>322.59299999999996</v>
      </c>
      <c r="I95" s="8">
        <f t="shared" si="45"/>
        <v>852.44</v>
      </c>
      <c r="J95" s="8">
        <f t="shared" si="45"/>
        <v>4814</v>
      </c>
      <c r="K95" s="8">
        <f t="shared" si="45"/>
        <v>383.42</v>
      </c>
      <c r="L95" s="145"/>
      <c r="M95" s="140"/>
    </row>
    <row r="96" spans="1:13" ht="22.5" x14ac:dyDescent="0.2">
      <c r="A96" s="144"/>
      <c r="B96" s="147"/>
      <c r="C96" s="145"/>
      <c r="D96" s="82" t="s">
        <v>10</v>
      </c>
      <c r="E96" s="8">
        <f>E100+E103+E106+E110+E113+E117+E121</f>
        <v>8079</v>
      </c>
      <c r="F96" s="8">
        <f t="shared" si="44"/>
        <v>23925.25</v>
      </c>
      <c r="G96" s="8">
        <f t="shared" ref="G96:K96" si="46">G100+G103+G106+G110+G113+G117+G121</f>
        <v>2231</v>
      </c>
      <c r="H96" s="8">
        <f t="shared" si="46"/>
        <v>3225.9600000000005</v>
      </c>
      <c r="I96" s="8">
        <f t="shared" si="46"/>
        <v>8210.119999999999</v>
      </c>
      <c r="J96" s="8">
        <f t="shared" si="46"/>
        <v>8593</v>
      </c>
      <c r="K96" s="8">
        <f t="shared" si="46"/>
        <v>1665.17</v>
      </c>
      <c r="L96" s="145"/>
      <c r="M96" s="140"/>
    </row>
    <row r="97" spans="1:13" ht="33.75" x14ac:dyDescent="0.2">
      <c r="A97" s="144"/>
      <c r="B97" s="148"/>
      <c r="C97" s="145"/>
      <c r="D97" s="82" t="s">
        <v>86</v>
      </c>
      <c r="E97" s="8">
        <f>E107+E114+E118</f>
        <v>0</v>
      </c>
      <c r="F97" s="8">
        <f t="shared" si="44"/>
        <v>29428.670000000002</v>
      </c>
      <c r="G97" s="8">
        <f t="shared" ref="G97:K97" si="47">G107+G114+G118</f>
        <v>0</v>
      </c>
      <c r="H97" s="8">
        <f t="shared" si="47"/>
        <v>9677.8799999999992</v>
      </c>
      <c r="I97" s="8">
        <f t="shared" si="47"/>
        <v>16168.27</v>
      </c>
      <c r="J97" s="8">
        <f t="shared" si="47"/>
        <v>0</v>
      </c>
      <c r="K97" s="8">
        <f t="shared" si="47"/>
        <v>3582.52</v>
      </c>
      <c r="L97" s="145"/>
      <c r="M97" s="140"/>
    </row>
    <row r="98" spans="1:13" ht="13.15" customHeight="1" x14ac:dyDescent="0.2">
      <c r="A98" s="144" t="s">
        <v>84</v>
      </c>
      <c r="B98" s="140" t="s">
        <v>146</v>
      </c>
      <c r="C98" s="145" t="s">
        <v>72</v>
      </c>
      <c r="D98" s="82" t="s">
        <v>73</v>
      </c>
      <c r="E98" s="8">
        <f>SUM(E99:E100)</f>
        <v>2825</v>
      </c>
      <c r="F98" s="8">
        <f>SUM(G98:K98)</f>
        <v>4999</v>
      </c>
      <c r="G98" s="8">
        <f>SUM(G99:G100)</f>
        <v>3508</v>
      </c>
      <c r="H98" s="8">
        <f t="shared" ref="H98:K98" si="48">SUM(H99:H100)</f>
        <v>0</v>
      </c>
      <c r="I98" s="8">
        <f t="shared" si="48"/>
        <v>0</v>
      </c>
      <c r="J98" s="8">
        <f t="shared" si="48"/>
        <v>1491</v>
      </c>
      <c r="K98" s="8">
        <f t="shared" si="48"/>
        <v>0</v>
      </c>
      <c r="L98" s="145" t="s">
        <v>52</v>
      </c>
      <c r="M98" s="145"/>
    </row>
    <row r="99" spans="1:13" ht="22.5" x14ac:dyDescent="0.2">
      <c r="A99" s="144"/>
      <c r="B99" s="140"/>
      <c r="C99" s="145"/>
      <c r="D99" s="82" t="s">
        <v>74</v>
      </c>
      <c r="E99" s="8">
        <v>972</v>
      </c>
      <c r="F99" s="8">
        <f t="shared" ref="F99:F100" si="49">SUM(G99:K99)</f>
        <v>1813</v>
      </c>
      <c r="G99" s="8">
        <v>1277</v>
      </c>
      <c r="H99" s="8">
        <v>0</v>
      </c>
      <c r="I99" s="8">
        <v>0</v>
      </c>
      <c r="J99" s="8">
        <v>536</v>
      </c>
      <c r="K99" s="8">
        <v>0</v>
      </c>
      <c r="L99" s="145"/>
      <c r="M99" s="145"/>
    </row>
    <row r="100" spans="1:13" ht="22.5" x14ac:dyDescent="0.2">
      <c r="A100" s="144"/>
      <c r="B100" s="140"/>
      <c r="C100" s="145"/>
      <c r="D100" s="82" t="s">
        <v>10</v>
      </c>
      <c r="E100" s="8">
        <v>1853</v>
      </c>
      <c r="F100" s="8">
        <f t="shared" si="49"/>
        <v>3186</v>
      </c>
      <c r="G100" s="8">
        <v>2231</v>
      </c>
      <c r="H100" s="8">
        <v>0</v>
      </c>
      <c r="I100" s="8">
        <v>0</v>
      </c>
      <c r="J100" s="8">
        <v>955</v>
      </c>
      <c r="K100" s="8">
        <v>0</v>
      </c>
      <c r="L100" s="145"/>
      <c r="M100" s="145"/>
    </row>
    <row r="101" spans="1:13" ht="13.15" customHeight="1" x14ac:dyDescent="0.2">
      <c r="A101" s="144" t="s">
        <v>143</v>
      </c>
      <c r="B101" s="140" t="s">
        <v>147</v>
      </c>
      <c r="C101" s="145" t="s">
        <v>72</v>
      </c>
      <c r="D101" s="82" t="s">
        <v>73</v>
      </c>
      <c r="E101" s="8">
        <f>SUM(E102:E103)</f>
        <v>9491</v>
      </c>
      <c r="F101" s="8">
        <f t="shared" ref="F101:K101" si="50">SUM(F102:F103)</f>
        <v>11916</v>
      </c>
      <c r="G101" s="8">
        <f t="shared" si="50"/>
        <v>0</v>
      </c>
      <c r="H101" s="8">
        <f t="shared" si="50"/>
        <v>0</v>
      </c>
      <c r="I101" s="8">
        <f t="shared" si="50"/>
        <v>0</v>
      </c>
      <c r="J101" s="8">
        <f t="shared" si="50"/>
        <v>11916</v>
      </c>
      <c r="K101" s="8">
        <f t="shared" si="50"/>
        <v>0</v>
      </c>
      <c r="L101" s="81"/>
      <c r="M101" s="145"/>
    </row>
    <row r="102" spans="1:13" ht="22.5" x14ac:dyDescent="0.2">
      <c r="A102" s="144"/>
      <c r="B102" s="140"/>
      <c r="C102" s="145"/>
      <c r="D102" s="82" t="s">
        <v>74</v>
      </c>
      <c r="E102" s="8">
        <v>3265</v>
      </c>
      <c r="F102" s="8">
        <f t="shared" ref="F102:F103" si="51">SUM(G102:K102)</f>
        <v>4278</v>
      </c>
      <c r="G102" s="8">
        <v>0</v>
      </c>
      <c r="H102" s="8">
        <v>0</v>
      </c>
      <c r="I102" s="8">
        <v>0</v>
      </c>
      <c r="J102" s="8">
        <v>4278</v>
      </c>
      <c r="K102" s="8">
        <v>0</v>
      </c>
      <c r="L102" s="145" t="s">
        <v>52</v>
      </c>
      <c r="M102" s="145"/>
    </row>
    <row r="103" spans="1:13" ht="22.5" x14ac:dyDescent="0.2">
      <c r="A103" s="144"/>
      <c r="B103" s="140"/>
      <c r="C103" s="145"/>
      <c r="D103" s="82" t="s">
        <v>10</v>
      </c>
      <c r="E103" s="8">
        <v>6226</v>
      </c>
      <c r="F103" s="8">
        <f t="shared" si="51"/>
        <v>7638</v>
      </c>
      <c r="G103" s="8">
        <v>0</v>
      </c>
      <c r="H103" s="8">
        <v>0</v>
      </c>
      <c r="I103" s="8">
        <v>0</v>
      </c>
      <c r="J103" s="8">
        <v>7638</v>
      </c>
      <c r="K103" s="8">
        <v>0</v>
      </c>
      <c r="L103" s="145"/>
      <c r="M103" s="145"/>
    </row>
    <row r="104" spans="1:13" ht="13.15" customHeight="1" x14ac:dyDescent="0.2">
      <c r="A104" s="144" t="s">
        <v>144</v>
      </c>
      <c r="B104" s="140" t="s">
        <v>148</v>
      </c>
      <c r="C104" s="145" t="s">
        <v>72</v>
      </c>
      <c r="D104" s="82" t="s">
        <v>73</v>
      </c>
      <c r="E104" s="8">
        <f>SUM(E106:E107)</f>
        <v>0</v>
      </c>
      <c r="F104" s="8">
        <f>F105+F106+F107</f>
        <v>35323.063000000002</v>
      </c>
      <c r="G104" s="8">
        <f>SUM(G106:G107)</f>
        <v>0</v>
      </c>
      <c r="H104" s="8">
        <f>H105+H106+H107</f>
        <v>13226.432999999999</v>
      </c>
      <c r="I104" s="8">
        <f>I105+I106+I107</f>
        <v>22096.63</v>
      </c>
      <c r="J104" s="8">
        <f t="shared" ref="J104:K104" si="52">SUM(J106:J107)</f>
        <v>0</v>
      </c>
      <c r="K104" s="8">
        <f t="shared" si="52"/>
        <v>0</v>
      </c>
      <c r="L104" s="145" t="s">
        <v>52</v>
      </c>
      <c r="M104" s="145"/>
    </row>
    <row r="105" spans="1:13" ht="26.45" customHeight="1" x14ac:dyDescent="0.2">
      <c r="A105" s="144"/>
      <c r="B105" s="140"/>
      <c r="C105" s="145"/>
      <c r="D105" s="82" t="s">
        <v>74</v>
      </c>
      <c r="E105" s="8">
        <v>0</v>
      </c>
      <c r="F105" s="8">
        <f t="shared" ref="F105:F107" si="53">SUM(G105:K105)</f>
        <v>861.53300000000002</v>
      </c>
      <c r="G105" s="8">
        <v>0</v>
      </c>
      <c r="H105" s="8">
        <f>425.52-102.927</f>
        <v>322.59299999999996</v>
      </c>
      <c r="I105" s="8">
        <v>538.94000000000005</v>
      </c>
      <c r="J105" s="8">
        <v>0</v>
      </c>
      <c r="K105" s="8">
        <v>0</v>
      </c>
      <c r="L105" s="145"/>
      <c r="M105" s="145"/>
    </row>
    <row r="106" spans="1:13" ht="22.5" x14ac:dyDescent="0.2">
      <c r="A106" s="144"/>
      <c r="B106" s="140"/>
      <c r="C106" s="145"/>
      <c r="D106" s="82" t="s">
        <v>10</v>
      </c>
      <c r="E106" s="8">
        <v>0</v>
      </c>
      <c r="F106" s="8">
        <f t="shared" si="53"/>
        <v>8615.380000000001</v>
      </c>
      <c r="G106" s="8">
        <v>0</v>
      </c>
      <c r="H106" s="8">
        <f>3879.63+375.6-1029.27</f>
        <v>3225.9600000000005</v>
      </c>
      <c r="I106" s="8">
        <v>5389.42</v>
      </c>
      <c r="J106" s="8">
        <v>0</v>
      </c>
      <c r="K106" s="8">
        <v>0</v>
      </c>
      <c r="L106" s="145"/>
      <c r="M106" s="145"/>
    </row>
    <row r="107" spans="1:13" ht="40.5" customHeight="1" x14ac:dyDescent="0.2">
      <c r="A107" s="144"/>
      <c r="B107" s="140"/>
      <c r="C107" s="145"/>
      <c r="D107" s="82" t="s">
        <v>86</v>
      </c>
      <c r="E107" s="8">
        <v>0</v>
      </c>
      <c r="F107" s="8">
        <f t="shared" si="53"/>
        <v>25846.15</v>
      </c>
      <c r="G107" s="8">
        <v>0</v>
      </c>
      <c r="H107" s="8">
        <f>11638.89+1126.8-3087.81</f>
        <v>9677.8799999999992</v>
      </c>
      <c r="I107" s="8">
        <v>16168.27</v>
      </c>
      <c r="J107" s="8">
        <v>0</v>
      </c>
      <c r="K107" s="8">
        <v>0</v>
      </c>
      <c r="L107" s="145"/>
      <c r="M107" s="145"/>
    </row>
    <row r="108" spans="1:13" ht="39" customHeight="1" x14ac:dyDescent="0.2">
      <c r="A108" s="144" t="s">
        <v>145</v>
      </c>
      <c r="B108" s="140" t="s">
        <v>149</v>
      </c>
      <c r="C108" s="145" t="s">
        <v>72</v>
      </c>
      <c r="D108" s="82" t="s">
        <v>73</v>
      </c>
      <c r="E108" s="8">
        <f>SUM(E109:E110)</f>
        <v>0</v>
      </c>
      <c r="F108" s="8">
        <f>SUM(G108:K108)</f>
        <v>2069.1999999999998</v>
      </c>
      <c r="G108" s="8">
        <f>SUM(G109:G110)</f>
        <v>0</v>
      </c>
      <c r="H108" s="8">
        <f t="shared" ref="H108:K108" si="54">SUM(H109:H110)</f>
        <v>0</v>
      </c>
      <c r="I108" s="8">
        <f t="shared" si="54"/>
        <v>2069.1999999999998</v>
      </c>
      <c r="J108" s="8">
        <f t="shared" si="54"/>
        <v>0</v>
      </c>
      <c r="K108" s="8">
        <f t="shared" si="54"/>
        <v>0</v>
      </c>
      <c r="L108" s="145" t="s">
        <v>52</v>
      </c>
      <c r="M108" s="145"/>
    </row>
    <row r="109" spans="1:13" ht="22.5" x14ac:dyDescent="0.2">
      <c r="A109" s="144"/>
      <c r="B109" s="140"/>
      <c r="C109" s="145"/>
      <c r="D109" s="82" t="s">
        <v>74</v>
      </c>
      <c r="E109" s="8">
        <v>0</v>
      </c>
      <c r="F109" s="8">
        <f t="shared" ref="F109:F110" si="55">SUM(G109:K109)</f>
        <v>207</v>
      </c>
      <c r="G109" s="8">
        <v>0</v>
      </c>
      <c r="H109" s="8">
        <v>0</v>
      </c>
      <c r="I109" s="8">
        <v>207</v>
      </c>
      <c r="J109" s="8">
        <v>0</v>
      </c>
      <c r="K109" s="8">
        <v>0</v>
      </c>
      <c r="L109" s="145"/>
      <c r="M109" s="145"/>
    </row>
    <row r="110" spans="1:13" ht="54" customHeight="1" x14ac:dyDescent="0.2">
      <c r="A110" s="144"/>
      <c r="B110" s="140"/>
      <c r="C110" s="145"/>
      <c r="D110" s="82" t="s">
        <v>10</v>
      </c>
      <c r="E110" s="8">
        <v>0</v>
      </c>
      <c r="F110" s="8">
        <f t="shared" si="55"/>
        <v>1862.2</v>
      </c>
      <c r="G110" s="8">
        <v>0</v>
      </c>
      <c r="H110" s="8">
        <v>0</v>
      </c>
      <c r="I110" s="8">
        <v>1862.2</v>
      </c>
      <c r="J110" s="8">
        <v>0</v>
      </c>
      <c r="K110" s="8">
        <v>0</v>
      </c>
      <c r="L110" s="145"/>
      <c r="M110" s="145"/>
    </row>
    <row r="111" spans="1:13" ht="13.15" customHeight="1" x14ac:dyDescent="0.2">
      <c r="A111" s="144" t="s">
        <v>188</v>
      </c>
      <c r="B111" s="140" t="s">
        <v>189</v>
      </c>
      <c r="C111" s="145" t="s">
        <v>72</v>
      </c>
      <c r="D111" s="82" t="s">
        <v>73</v>
      </c>
      <c r="E111" s="8">
        <f>SUM(E113:E114)</f>
        <v>0</v>
      </c>
      <c r="F111" s="8">
        <f>F112+F113+F114</f>
        <v>1065</v>
      </c>
      <c r="G111" s="8">
        <f>SUM(G113:G114)</f>
        <v>0</v>
      </c>
      <c r="H111" s="8">
        <f>H112+H113+H114</f>
        <v>0</v>
      </c>
      <c r="I111" s="8">
        <f>I112+I113+I114</f>
        <v>1065</v>
      </c>
      <c r="J111" s="8">
        <f t="shared" ref="J111:K111" si="56">SUM(J113:J114)</f>
        <v>0</v>
      </c>
      <c r="K111" s="8">
        <f t="shared" si="56"/>
        <v>0</v>
      </c>
      <c r="L111" s="145" t="s">
        <v>52</v>
      </c>
      <c r="M111" s="145"/>
    </row>
    <row r="112" spans="1:13" ht="26.45" customHeight="1" x14ac:dyDescent="0.2">
      <c r="A112" s="144"/>
      <c r="B112" s="140"/>
      <c r="C112" s="145"/>
      <c r="D112" s="82" t="s">
        <v>74</v>
      </c>
      <c r="E112" s="8">
        <v>0</v>
      </c>
      <c r="F112" s="8">
        <f t="shared" ref="F112:F114" si="57">SUM(G112:K112)</f>
        <v>106.5</v>
      </c>
      <c r="G112" s="8">
        <v>0</v>
      </c>
      <c r="H112" s="8">
        <f>49.5-49.5</f>
        <v>0</v>
      </c>
      <c r="I112" s="8">
        <v>106.5</v>
      </c>
      <c r="J112" s="8">
        <v>0</v>
      </c>
      <c r="K112" s="8">
        <v>0</v>
      </c>
      <c r="L112" s="145"/>
      <c r="M112" s="145"/>
    </row>
    <row r="113" spans="1:13" ht="22.5" x14ac:dyDescent="0.2">
      <c r="A113" s="144"/>
      <c r="B113" s="140"/>
      <c r="C113" s="145"/>
      <c r="D113" s="82" t="s">
        <v>10</v>
      </c>
      <c r="E113" s="8">
        <v>0</v>
      </c>
      <c r="F113" s="8">
        <f t="shared" si="57"/>
        <v>958.5</v>
      </c>
      <c r="G113" s="8">
        <v>0</v>
      </c>
      <c r="H113" s="8">
        <f>445.5-445.5</f>
        <v>0</v>
      </c>
      <c r="I113" s="8">
        <v>958.5</v>
      </c>
      <c r="J113" s="8">
        <v>0</v>
      </c>
      <c r="K113" s="8">
        <v>0</v>
      </c>
      <c r="L113" s="145"/>
      <c r="M113" s="145"/>
    </row>
    <row r="114" spans="1:13" ht="40.5" customHeight="1" x14ac:dyDescent="0.2">
      <c r="A114" s="144"/>
      <c r="B114" s="140"/>
      <c r="C114" s="145"/>
      <c r="D114" s="82" t="s">
        <v>86</v>
      </c>
      <c r="E114" s="8">
        <v>0</v>
      </c>
      <c r="F114" s="8">
        <f t="shared" si="57"/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145"/>
      <c r="M114" s="145"/>
    </row>
    <row r="115" spans="1:13" ht="13.15" customHeight="1" x14ac:dyDescent="0.2">
      <c r="A115" s="156" t="s">
        <v>192</v>
      </c>
      <c r="B115" s="153" t="s">
        <v>190</v>
      </c>
      <c r="C115" s="146" t="s">
        <v>72</v>
      </c>
      <c r="D115" s="82" t="s">
        <v>73</v>
      </c>
      <c r="E115" s="8">
        <f t="shared" ref="E115:J115" si="58">SUM(E116:E118)</f>
        <v>0</v>
      </c>
      <c r="F115" s="8">
        <f t="shared" si="58"/>
        <v>4896.1100000000006</v>
      </c>
      <c r="G115" s="8">
        <f t="shared" si="58"/>
        <v>0</v>
      </c>
      <c r="H115" s="8">
        <f t="shared" si="58"/>
        <v>0</v>
      </c>
      <c r="I115" s="8">
        <f t="shared" si="58"/>
        <v>0</v>
      </c>
      <c r="J115" s="8">
        <f t="shared" si="58"/>
        <v>0</v>
      </c>
      <c r="K115" s="8">
        <f>SUM(K116:K118)</f>
        <v>4896.1100000000006</v>
      </c>
      <c r="L115" s="146" t="s">
        <v>52</v>
      </c>
      <c r="M115" s="146"/>
    </row>
    <row r="116" spans="1:13" ht="26.45" customHeight="1" x14ac:dyDescent="0.2">
      <c r="A116" s="157"/>
      <c r="B116" s="154"/>
      <c r="C116" s="147"/>
      <c r="D116" s="82" t="s">
        <v>74</v>
      </c>
      <c r="E116" s="8">
        <v>0</v>
      </c>
      <c r="F116" s="8">
        <f t="shared" ref="F116:F118" si="59">SUM(G116:K116)</f>
        <v>119.42</v>
      </c>
      <c r="G116" s="8">
        <v>0</v>
      </c>
      <c r="H116" s="8">
        <v>0</v>
      </c>
      <c r="I116" s="8">
        <v>0</v>
      </c>
      <c r="J116" s="8">
        <v>0</v>
      </c>
      <c r="K116" s="8">
        <v>119.42</v>
      </c>
      <c r="L116" s="147"/>
      <c r="M116" s="147"/>
    </row>
    <row r="117" spans="1:13" ht="22.5" x14ac:dyDescent="0.2">
      <c r="A117" s="157"/>
      <c r="B117" s="154"/>
      <c r="C117" s="147"/>
      <c r="D117" s="82" t="s">
        <v>10</v>
      </c>
      <c r="E117" s="8">
        <v>0</v>
      </c>
      <c r="F117" s="8">
        <f t="shared" si="59"/>
        <v>1194.17</v>
      </c>
      <c r="G117" s="8">
        <v>0</v>
      </c>
      <c r="H117" s="8">
        <v>0</v>
      </c>
      <c r="I117" s="8">
        <v>0</v>
      </c>
      <c r="J117" s="8">
        <v>0</v>
      </c>
      <c r="K117" s="8">
        <v>1194.17</v>
      </c>
      <c r="L117" s="147"/>
      <c r="M117" s="147"/>
    </row>
    <row r="118" spans="1:13" ht="40.5" customHeight="1" x14ac:dyDescent="0.2">
      <c r="A118" s="165"/>
      <c r="B118" s="155"/>
      <c r="C118" s="148"/>
      <c r="D118" s="82" t="s">
        <v>86</v>
      </c>
      <c r="E118" s="8">
        <v>0</v>
      </c>
      <c r="F118" s="8">
        <f t="shared" si="59"/>
        <v>3582.52</v>
      </c>
      <c r="G118" s="8">
        <v>0</v>
      </c>
      <c r="H118" s="8">
        <v>0</v>
      </c>
      <c r="I118" s="8">
        <v>0</v>
      </c>
      <c r="J118" s="8">
        <v>0</v>
      </c>
      <c r="K118" s="8">
        <v>3582.52</v>
      </c>
      <c r="L118" s="148"/>
      <c r="M118" s="148"/>
    </row>
    <row r="119" spans="1:13" ht="13.15" customHeight="1" x14ac:dyDescent="0.2">
      <c r="A119" s="156" t="s">
        <v>193</v>
      </c>
      <c r="B119" s="153" t="s">
        <v>198</v>
      </c>
      <c r="C119" s="146" t="s">
        <v>72</v>
      </c>
      <c r="D119" s="82" t="s">
        <v>73</v>
      </c>
      <c r="E119" s="8">
        <f t="shared" ref="E119:J119" si="60">SUM(E120:E121)</f>
        <v>0</v>
      </c>
      <c r="F119" s="8">
        <f t="shared" si="60"/>
        <v>735</v>
      </c>
      <c r="G119" s="8">
        <f t="shared" si="60"/>
        <v>0</v>
      </c>
      <c r="H119" s="8">
        <f t="shared" si="60"/>
        <v>0</v>
      </c>
      <c r="I119" s="8">
        <f t="shared" si="60"/>
        <v>0</v>
      </c>
      <c r="J119" s="8">
        <f t="shared" si="60"/>
        <v>0</v>
      </c>
      <c r="K119" s="8">
        <f>SUM(K120:K121)</f>
        <v>735</v>
      </c>
      <c r="L119" s="146" t="s">
        <v>52</v>
      </c>
      <c r="M119" s="146"/>
    </row>
    <row r="120" spans="1:13" ht="26.45" customHeight="1" x14ac:dyDescent="0.2">
      <c r="A120" s="157"/>
      <c r="B120" s="154"/>
      <c r="C120" s="147"/>
      <c r="D120" s="82" t="s">
        <v>74</v>
      </c>
      <c r="E120" s="8">
        <v>0</v>
      </c>
      <c r="F120" s="8">
        <f t="shared" ref="F120:F121" si="61">SUM(G120:K120)</f>
        <v>264</v>
      </c>
      <c r="G120" s="8">
        <v>0</v>
      </c>
      <c r="H120" s="8">
        <v>0</v>
      </c>
      <c r="I120" s="8">
        <v>0</v>
      </c>
      <c r="J120" s="8">
        <v>0</v>
      </c>
      <c r="K120" s="8">
        <v>264</v>
      </c>
      <c r="L120" s="147"/>
      <c r="M120" s="147"/>
    </row>
    <row r="121" spans="1:13" ht="52.5" customHeight="1" x14ac:dyDescent="0.2">
      <c r="A121" s="157"/>
      <c r="B121" s="154"/>
      <c r="C121" s="147"/>
      <c r="D121" s="82" t="s">
        <v>10</v>
      </c>
      <c r="E121" s="8">
        <v>0</v>
      </c>
      <c r="F121" s="8">
        <f t="shared" si="61"/>
        <v>471</v>
      </c>
      <c r="G121" s="8">
        <v>0</v>
      </c>
      <c r="H121" s="8">
        <v>0</v>
      </c>
      <c r="I121" s="8">
        <v>0</v>
      </c>
      <c r="J121" s="8">
        <v>0</v>
      </c>
      <c r="K121" s="8">
        <v>471</v>
      </c>
      <c r="L121" s="147"/>
      <c r="M121" s="147"/>
    </row>
    <row r="122" spans="1:13" ht="12.75" customHeight="1" x14ac:dyDescent="0.2">
      <c r="A122" s="124">
        <v>7</v>
      </c>
      <c r="B122" s="142" t="s">
        <v>154</v>
      </c>
      <c r="C122" s="146" t="s">
        <v>72</v>
      </c>
      <c r="D122" s="82" t="s">
        <v>73</v>
      </c>
      <c r="E122" s="8">
        <f>SUM(E123:E124)</f>
        <v>2899.7</v>
      </c>
      <c r="F122" s="8">
        <f t="shared" ref="F122:K122" si="62">SUM(F123:F124)</f>
        <v>3011</v>
      </c>
      <c r="G122" s="8">
        <f t="shared" si="62"/>
        <v>3011</v>
      </c>
      <c r="H122" s="8">
        <f t="shared" si="62"/>
        <v>0</v>
      </c>
      <c r="I122" s="8">
        <f t="shared" si="62"/>
        <v>0</v>
      </c>
      <c r="J122" s="8">
        <f t="shared" si="62"/>
        <v>0</v>
      </c>
      <c r="K122" s="8">
        <f t="shared" si="62"/>
        <v>0</v>
      </c>
      <c r="L122" s="146"/>
      <c r="M122" s="153" t="s">
        <v>155</v>
      </c>
    </row>
    <row r="123" spans="1:13" ht="22.5" x14ac:dyDescent="0.2">
      <c r="A123" s="125"/>
      <c r="B123" s="151"/>
      <c r="C123" s="147"/>
      <c r="D123" s="82" t="s">
        <v>74</v>
      </c>
      <c r="E123" s="8">
        <f>E126</f>
        <v>942</v>
      </c>
      <c r="F123" s="8">
        <f t="shared" ref="F123:K124" si="63">F126</f>
        <v>1096</v>
      </c>
      <c r="G123" s="8">
        <f t="shared" si="63"/>
        <v>1096</v>
      </c>
      <c r="H123" s="8">
        <f t="shared" si="63"/>
        <v>0</v>
      </c>
      <c r="I123" s="8">
        <f t="shared" si="63"/>
        <v>0</v>
      </c>
      <c r="J123" s="8">
        <f>J126</f>
        <v>0</v>
      </c>
      <c r="K123" s="8">
        <f t="shared" si="63"/>
        <v>0</v>
      </c>
      <c r="L123" s="147"/>
      <c r="M123" s="154"/>
    </row>
    <row r="124" spans="1:13" ht="22.5" x14ac:dyDescent="0.2">
      <c r="A124" s="126"/>
      <c r="B124" s="152"/>
      <c r="C124" s="148"/>
      <c r="D124" s="82" t="s">
        <v>10</v>
      </c>
      <c r="E124" s="8">
        <f>E127</f>
        <v>1957.7</v>
      </c>
      <c r="F124" s="8">
        <f t="shared" si="63"/>
        <v>1915</v>
      </c>
      <c r="G124" s="8">
        <f t="shared" si="63"/>
        <v>1915</v>
      </c>
      <c r="H124" s="8">
        <f t="shared" si="63"/>
        <v>0</v>
      </c>
      <c r="I124" s="8">
        <f t="shared" si="63"/>
        <v>0</v>
      </c>
      <c r="J124" s="8">
        <f t="shared" si="63"/>
        <v>0</v>
      </c>
      <c r="K124" s="8">
        <f>K127</f>
        <v>0</v>
      </c>
      <c r="L124" s="148"/>
      <c r="M124" s="155"/>
    </row>
    <row r="125" spans="1:13" ht="12.75" customHeight="1" x14ac:dyDescent="0.2">
      <c r="A125" s="124" t="s">
        <v>157</v>
      </c>
      <c r="B125" s="142" t="s">
        <v>174</v>
      </c>
      <c r="C125" s="146" t="s">
        <v>72</v>
      </c>
      <c r="D125" s="82" t="s">
        <v>73</v>
      </c>
      <c r="E125" s="8">
        <f>SUM(E126:E127)</f>
        <v>2899.7</v>
      </c>
      <c r="F125" s="8">
        <f>SUM(F126:F127)</f>
        <v>3011</v>
      </c>
      <c r="G125" s="8">
        <f>SUM(G126:G127)</f>
        <v>3011</v>
      </c>
      <c r="H125" s="8">
        <f t="shared" ref="H125:J125" si="64">SUM(H126:H127)</f>
        <v>0</v>
      </c>
      <c r="I125" s="8">
        <f t="shared" si="64"/>
        <v>0</v>
      </c>
      <c r="J125" s="8">
        <f t="shared" si="64"/>
        <v>0</v>
      </c>
      <c r="K125" s="8">
        <f>SUM(K126:K127)</f>
        <v>0</v>
      </c>
      <c r="L125" s="146" t="s">
        <v>156</v>
      </c>
      <c r="M125" s="146"/>
    </row>
    <row r="126" spans="1:13" ht="22.5" x14ac:dyDescent="0.2">
      <c r="A126" s="125"/>
      <c r="B126" s="151"/>
      <c r="C126" s="147"/>
      <c r="D126" s="82" t="s">
        <v>74</v>
      </c>
      <c r="E126" s="8">
        <v>942</v>
      </c>
      <c r="F126" s="8">
        <f>SUM(G126:K126)</f>
        <v>1096</v>
      </c>
      <c r="G126" s="8">
        <v>1096</v>
      </c>
      <c r="H126" s="8">
        <v>0</v>
      </c>
      <c r="I126" s="8">
        <v>0</v>
      </c>
      <c r="J126" s="8">
        <v>0</v>
      </c>
      <c r="K126" s="8">
        <v>0</v>
      </c>
      <c r="L126" s="147"/>
      <c r="M126" s="147"/>
    </row>
    <row r="127" spans="1:13" ht="22.5" x14ac:dyDescent="0.2">
      <c r="A127" s="126"/>
      <c r="B127" s="152"/>
      <c r="C127" s="148"/>
      <c r="D127" s="82" t="s">
        <v>10</v>
      </c>
      <c r="E127" s="8">
        <v>1957.7</v>
      </c>
      <c r="F127" s="8">
        <f>SUM(G127:K127)</f>
        <v>1915</v>
      </c>
      <c r="G127" s="8">
        <v>1915</v>
      </c>
      <c r="H127" s="8">
        <v>0</v>
      </c>
      <c r="I127" s="8">
        <v>0</v>
      </c>
      <c r="J127" s="8">
        <v>0</v>
      </c>
      <c r="K127" s="8">
        <v>0</v>
      </c>
      <c r="L127" s="148"/>
      <c r="M127" s="148"/>
    </row>
    <row r="128" spans="1:13" x14ac:dyDescent="0.2">
      <c r="A128" s="149"/>
      <c r="B128" s="150" t="s">
        <v>121</v>
      </c>
      <c r="C128" s="149"/>
      <c r="D128" s="9" t="s">
        <v>87</v>
      </c>
      <c r="E128" s="8">
        <f>SUM(E129:E132)</f>
        <v>33808.699999999997</v>
      </c>
      <c r="F128" s="8">
        <f t="shared" ref="F128:K128" si="65">SUM(F129:F132)</f>
        <v>170657.87299999999</v>
      </c>
      <c r="G128" s="8">
        <f t="shared" si="65"/>
        <v>25506.299999999996</v>
      </c>
      <c r="H128" s="8">
        <f t="shared" si="65"/>
        <v>32494.432999999997</v>
      </c>
      <c r="I128" s="8">
        <f t="shared" si="65"/>
        <v>47337.83</v>
      </c>
      <c r="J128" s="8">
        <f t="shared" si="65"/>
        <v>36422.6</v>
      </c>
      <c r="K128" s="8">
        <f t="shared" si="65"/>
        <v>28896.709999999995</v>
      </c>
      <c r="L128" s="145"/>
      <c r="M128" s="149"/>
    </row>
    <row r="129" spans="1:13" ht="22.5" x14ac:dyDescent="0.2">
      <c r="A129" s="149"/>
      <c r="B129" s="150"/>
      <c r="C129" s="149"/>
      <c r="D129" s="9" t="s">
        <v>74</v>
      </c>
      <c r="E129" s="8">
        <f>E59+E73+E77+E85+E89+E95+E123</f>
        <v>23772</v>
      </c>
      <c r="F129" s="8">
        <f>SUM(G129:K129)</f>
        <v>115145.95299999998</v>
      </c>
      <c r="G129" s="8">
        <f>G59+G73+G77+G85+G89+G95+G126</f>
        <v>21117.299999999996</v>
      </c>
      <c r="H129" s="8">
        <f>H59+H73+H77+H85+H90+H95+H123</f>
        <v>19590.593000000001</v>
      </c>
      <c r="I129" s="8">
        <f>I59+I73+I77+I85+I89+I95+I126</f>
        <v>22959.439999999999</v>
      </c>
      <c r="J129" s="8">
        <f>J59+J73+J77+J85+J89+J95+J126</f>
        <v>27829.599999999999</v>
      </c>
      <c r="K129" s="8">
        <f>K59+K73+K77+K85+K89+K95+K126</f>
        <v>23649.019999999997</v>
      </c>
      <c r="L129" s="145"/>
      <c r="M129" s="149"/>
    </row>
    <row r="130" spans="1:13" ht="22.5" x14ac:dyDescent="0.2">
      <c r="A130" s="149"/>
      <c r="B130" s="150"/>
      <c r="C130" s="149"/>
      <c r="D130" s="9" t="s">
        <v>10</v>
      </c>
      <c r="E130" s="8">
        <f>E90+E96+E124</f>
        <v>10036.700000000001</v>
      </c>
      <c r="F130" s="8">
        <f>SUM(G130:K130)</f>
        <v>26083.25</v>
      </c>
      <c r="G130" s="8">
        <f>G90+G96+G124</f>
        <v>4389</v>
      </c>
      <c r="H130" s="8">
        <f>H90+H96+H124</f>
        <v>3225.9600000000005</v>
      </c>
      <c r="I130" s="8">
        <f>I90+I96+I124</f>
        <v>8210.119999999999</v>
      </c>
      <c r="J130" s="8">
        <f>J90+J96+J124</f>
        <v>8593</v>
      </c>
      <c r="K130" s="8">
        <f>K90+K96+K124</f>
        <v>1665.17</v>
      </c>
      <c r="L130" s="145"/>
      <c r="M130" s="149"/>
    </row>
    <row r="131" spans="1:13" ht="40.5" customHeight="1" x14ac:dyDescent="0.2">
      <c r="A131" s="149"/>
      <c r="B131" s="150"/>
      <c r="C131" s="149"/>
      <c r="D131" s="9" t="s">
        <v>86</v>
      </c>
      <c r="E131" s="8">
        <f>E97</f>
        <v>0</v>
      </c>
      <c r="F131" s="8">
        <f>SUM(G131:K131)</f>
        <v>29428.670000000002</v>
      </c>
      <c r="G131" s="8">
        <f>G97</f>
        <v>0</v>
      </c>
      <c r="H131" s="8">
        <f>H97</f>
        <v>9677.8799999999992</v>
      </c>
      <c r="I131" s="8">
        <f>I97</f>
        <v>16168.27</v>
      </c>
      <c r="J131" s="8">
        <f>J97</f>
        <v>0</v>
      </c>
      <c r="K131" s="8">
        <f>K97</f>
        <v>3582.52</v>
      </c>
      <c r="L131" s="145"/>
      <c r="M131" s="149"/>
    </row>
    <row r="132" spans="1:13" ht="28.5" customHeight="1" x14ac:dyDescent="0.2">
      <c r="A132" s="149"/>
      <c r="B132" s="150"/>
      <c r="C132" s="149"/>
      <c r="D132" s="9" t="s">
        <v>75</v>
      </c>
      <c r="E132" s="81">
        <v>0</v>
      </c>
      <c r="F132" s="81"/>
      <c r="G132" s="81">
        <v>0</v>
      </c>
      <c r="H132" s="81">
        <v>0</v>
      </c>
      <c r="I132" s="81">
        <v>0</v>
      </c>
      <c r="J132" s="81">
        <v>0</v>
      </c>
      <c r="K132" s="81">
        <v>0</v>
      </c>
      <c r="L132" s="145"/>
      <c r="M132" s="149"/>
    </row>
    <row r="133" spans="1:13" x14ac:dyDescent="0.2">
      <c r="A133" s="149"/>
      <c r="B133" s="150" t="s">
        <v>120</v>
      </c>
      <c r="C133" s="149"/>
      <c r="D133" s="9" t="s">
        <v>87</v>
      </c>
      <c r="E133" s="8">
        <f>SUM(E134:E137)</f>
        <v>185373.30000000002</v>
      </c>
      <c r="F133" s="8">
        <f t="shared" ref="F133:K133" si="66">SUM(F134:F137)</f>
        <v>1101686.5529999998</v>
      </c>
      <c r="G133" s="8">
        <f t="shared" si="66"/>
        <v>198222.3</v>
      </c>
      <c r="H133" s="8">
        <f t="shared" si="66"/>
        <v>217364.61299999998</v>
      </c>
      <c r="I133" s="8">
        <f t="shared" si="66"/>
        <v>238485.33</v>
      </c>
      <c r="J133" s="8">
        <f t="shared" si="66"/>
        <v>227570.1</v>
      </c>
      <c r="K133" s="8">
        <f t="shared" si="66"/>
        <v>220044.21</v>
      </c>
      <c r="L133" s="145"/>
      <c r="M133" s="149"/>
    </row>
    <row r="134" spans="1:13" ht="22.5" x14ac:dyDescent="0.2">
      <c r="A134" s="149"/>
      <c r="B134" s="150"/>
      <c r="C134" s="149"/>
      <c r="D134" s="9" t="s">
        <v>74</v>
      </c>
      <c r="E134" s="8">
        <f t="shared" ref="E134:K137" si="67">E129+E53</f>
        <v>167412.6</v>
      </c>
      <c r="F134" s="8">
        <f t="shared" si="67"/>
        <v>1034879.6329999999</v>
      </c>
      <c r="G134" s="8">
        <f t="shared" si="67"/>
        <v>187771.3</v>
      </c>
      <c r="H134" s="8">
        <f t="shared" si="67"/>
        <v>199788.77299999999</v>
      </c>
      <c r="I134" s="8">
        <f t="shared" si="67"/>
        <v>213919.94</v>
      </c>
      <c r="J134" s="8">
        <f t="shared" si="67"/>
        <v>218790.1</v>
      </c>
      <c r="K134" s="8">
        <f t="shared" si="67"/>
        <v>214609.52</v>
      </c>
      <c r="L134" s="145"/>
      <c r="M134" s="149"/>
    </row>
    <row r="135" spans="1:13" ht="22.5" x14ac:dyDescent="0.2">
      <c r="A135" s="149"/>
      <c r="B135" s="150"/>
      <c r="C135" s="149"/>
      <c r="D135" s="9" t="s">
        <v>10</v>
      </c>
      <c r="E135" s="8">
        <f t="shared" si="67"/>
        <v>17960.7</v>
      </c>
      <c r="F135" s="8">
        <f t="shared" si="67"/>
        <v>37378.25</v>
      </c>
      <c r="G135" s="8">
        <f t="shared" si="67"/>
        <v>10451</v>
      </c>
      <c r="H135" s="8">
        <f t="shared" si="67"/>
        <v>7897.9600000000009</v>
      </c>
      <c r="I135" s="8">
        <f t="shared" si="67"/>
        <v>8397.119999999999</v>
      </c>
      <c r="J135" s="8">
        <f t="shared" si="67"/>
        <v>8780</v>
      </c>
      <c r="K135" s="8">
        <f t="shared" si="67"/>
        <v>1852.17</v>
      </c>
      <c r="L135" s="145"/>
      <c r="M135" s="149"/>
    </row>
    <row r="136" spans="1:13" ht="33.75" x14ac:dyDescent="0.2">
      <c r="A136" s="149"/>
      <c r="B136" s="150"/>
      <c r="C136" s="149"/>
      <c r="D136" s="9" t="s">
        <v>86</v>
      </c>
      <c r="E136" s="8">
        <f t="shared" si="67"/>
        <v>0</v>
      </c>
      <c r="F136" s="8">
        <f t="shared" si="67"/>
        <v>29428.670000000002</v>
      </c>
      <c r="G136" s="8">
        <f t="shared" si="67"/>
        <v>0</v>
      </c>
      <c r="H136" s="8">
        <f t="shared" si="67"/>
        <v>9677.8799999999992</v>
      </c>
      <c r="I136" s="8">
        <f t="shared" si="67"/>
        <v>16168.27</v>
      </c>
      <c r="J136" s="8">
        <f t="shared" si="67"/>
        <v>0</v>
      </c>
      <c r="K136" s="8">
        <f t="shared" si="67"/>
        <v>3582.52</v>
      </c>
      <c r="L136" s="145"/>
      <c r="M136" s="149"/>
    </row>
    <row r="137" spans="1:13" ht="22.5" x14ac:dyDescent="0.2">
      <c r="A137" s="149"/>
      <c r="B137" s="150"/>
      <c r="C137" s="149"/>
      <c r="D137" s="9" t="s">
        <v>75</v>
      </c>
      <c r="E137" s="8">
        <f t="shared" si="67"/>
        <v>0</v>
      </c>
      <c r="F137" s="8">
        <f t="shared" si="67"/>
        <v>0</v>
      </c>
      <c r="G137" s="8">
        <f t="shared" si="67"/>
        <v>0</v>
      </c>
      <c r="H137" s="8">
        <f t="shared" si="67"/>
        <v>0</v>
      </c>
      <c r="I137" s="8">
        <f t="shared" si="67"/>
        <v>0</v>
      </c>
      <c r="J137" s="8">
        <f t="shared" si="67"/>
        <v>0</v>
      </c>
      <c r="K137" s="8">
        <f t="shared" si="67"/>
        <v>0</v>
      </c>
      <c r="L137" s="145"/>
      <c r="M137" s="149"/>
    </row>
  </sheetData>
  <mergeCells count="219">
    <mergeCell ref="A111:A114"/>
    <mergeCell ref="B111:B114"/>
    <mergeCell ref="C111:C114"/>
    <mergeCell ref="L111:L114"/>
    <mergeCell ref="M111:M114"/>
    <mergeCell ref="A115:A118"/>
    <mergeCell ref="B115:B118"/>
    <mergeCell ref="C115:C118"/>
    <mergeCell ref="L115:L118"/>
    <mergeCell ref="M115:M118"/>
    <mergeCell ref="A133:A137"/>
    <mergeCell ref="B133:B137"/>
    <mergeCell ref="C133:C137"/>
    <mergeCell ref="L133:L137"/>
    <mergeCell ref="M133:M137"/>
    <mergeCell ref="E21:K23"/>
    <mergeCell ref="B30:B32"/>
    <mergeCell ref="C30:C32"/>
    <mergeCell ref="L30:L32"/>
    <mergeCell ref="M30:M32"/>
    <mergeCell ref="A33:A35"/>
    <mergeCell ref="B33:B35"/>
    <mergeCell ref="C33:C35"/>
    <mergeCell ref="L33:L35"/>
    <mergeCell ref="M33:M35"/>
    <mergeCell ref="A24:A26"/>
    <mergeCell ref="A74:A75"/>
    <mergeCell ref="B74:B75"/>
    <mergeCell ref="M36:M37"/>
    <mergeCell ref="M38:M39"/>
    <mergeCell ref="M40:M42"/>
    <mergeCell ref="A21:A23"/>
    <mergeCell ref="B21:B23"/>
    <mergeCell ref="C21:C23"/>
    <mergeCell ref="A36:A37"/>
    <mergeCell ref="B36:B37"/>
    <mergeCell ref="M21:M23"/>
    <mergeCell ref="B24:B26"/>
    <mergeCell ref="C24:C26"/>
    <mergeCell ref="E24:K26"/>
    <mergeCell ref="L24:L26"/>
    <mergeCell ref="M24:M26"/>
    <mergeCell ref="L40:L42"/>
    <mergeCell ref="A40:A42"/>
    <mergeCell ref="B40:B42"/>
    <mergeCell ref="C40:C42"/>
    <mergeCell ref="A27:A29"/>
    <mergeCell ref="B27:B29"/>
    <mergeCell ref="A30:A32"/>
    <mergeCell ref="L21:L23"/>
    <mergeCell ref="L36:L37"/>
    <mergeCell ref="C27:C29"/>
    <mergeCell ref="L27:L29"/>
    <mergeCell ref="C36:C37"/>
    <mergeCell ref="M27:M29"/>
    <mergeCell ref="C43:C45"/>
    <mergeCell ref="L43:L45"/>
    <mergeCell ref="C52:C56"/>
    <mergeCell ref="C46:C48"/>
    <mergeCell ref="L46:L48"/>
    <mergeCell ref="A46:A48"/>
    <mergeCell ref="B46:B48"/>
    <mergeCell ref="B78:B79"/>
    <mergeCell ref="C78:C79"/>
    <mergeCell ref="L78:L79"/>
    <mergeCell ref="A70:A71"/>
    <mergeCell ref="L70:L71"/>
    <mergeCell ref="A58:A60"/>
    <mergeCell ref="B68:B69"/>
    <mergeCell ref="C68:C69"/>
    <mergeCell ref="L68:L69"/>
    <mergeCell ref="A68:A69"/>
    <mergeCell ref="A78:A79"/>
    <mergeCell ref="A49:A51"/>
    <mergeCell ref="A52:A56"/>
    <mergeCell ref="B70:B71"/>
    <mergeCell ref="A61:A63"/>
    <mergeCell ref="A76:A77"/>
    <mergeCell ref="A64:A65"/>
    <mergeCell ref="M74:M75"/>
    <mergeCell ref="B76:B77"/>
    <mergeCell ref="C76:C77"/>
    <mergeCell ref="L76:L77"/>
    <mergeCell ref="M76:M77"/>
    <mergeCell ref="C101:C103"/>
    <mergeCell ref="C74:C75"/>
    <mergeCell ref="L74:L75"/>
    <mergeCell ref="A80:A81"/>
    <mergeCell ref="B80:B81"/>
    <mergeCell ref="C80:C81"/>
    <mergeCell ref="L80:L81"/>
    <mergeCell ref="L102:L103"/>
    <mergeCell ref="A91:A93"/>
    <mergeCell ref="B91:B93"/>
    <mergeCell ref="C91:C93"/>
    <mergeCell ref="L91:L93"/>
    <mergeCell ref="M91:M93"/>
    <mergeCell ref="M78:M79"/>
    <mergeCell ref="A86:A87"/>
    <mergeCell ref="B86:B87"/>
    <mergeCell ref="C86:C87"/>
    <mergeCell ref="L86:L87"/>
    <mergeCell ref="M86:M87"/>
    <mergeCell ref="B49:B51"/>
    <mergeCell ref="C49:C51"/>
    <mergeCell ref="L49:L51"/>
    <mergeCell ref="B52:B56"/>
    <mergeCell ref="C72:C73"/>
    <mergeCell ref="L72:L73"/>
    <mergeCell ref="M49:M51"/>
    <mergeCell ref="B58:B60"/>
    <mergeCell ref="C58:C60"/>
    <mergeCell ref="L58:L60"/>
    <mergeCell ref="M58:M60"/>
    <mergeCell ref="B57:M57"/>
    <mergeCell ref="L52:L56"/>
    <mergeCell ref="M52:M56"/>
    <mergeCell ref="M61:M63"/>
    <mergeCell ref="B61:B63"/>
    <mergeCell ref="C61:C63"/>
    <mergeCell ref="L61:L63"/>
    <mergeCell ref="B64:B65"/>
    <mergeCell ref="C64:C65"/>
    <mergeCell ref="L64:L65"/>
    <mergeCell ref="M64:M65"/>
    <mergeCell ref="M43:M45"/>
    <mergeCell ref="M46:M48"/>
    <mergeCell ref="A11:L11"/>
    <mergeCell ref="A13:M13"/>
    <mergeCell ref="A14:A15"/>
    <mergeCell ref="D14:D15"/>
    <mergeCell ref="E14:E15"/>
    <mergeCell ref="G14:K14"/>
    <mergeCell ref="L14:L15"/>
    <mergeCell ref="M14:M15"/>
    <mergeCell ref="A18:A20"/>
    <mergeCell ref="B18:B20"/>
    <mergeCell ref="C18:C20"/>
    <mergeCell ref="E18:K20"/>
    <mergeCell ref="L18:L20"/>
    <mergeCell ref="M18:M20"/>
    <mergeCell ref="B17:M17"/>
    <mergeCell ref="B14:B15"/>
    <mergeCell ref="A38:A39"/>
    <mergeCell ref="B38:B39"/>
    <mergeCell ref="C38:C39"/>
    <mergeCell ref="L38:L39"/>
    <mergeCell ref="A43:A45"/>
    <mergeCell ref="B43:B45"/>
    <mergeCell ref="A66:A67"/>
    <mergeCell ref="B66:B67"/>
    <mergeCell ref="C66:C67"/>
    <mergeCell ref="L66:L67"/>
    <mergeCell ref="M66:M67"/>
    <mergeCell ref="M70:M71"/>
    <mergeCell ref="A72:A73"/>
    <mergeCell ref="B72:B73"/>
    <mergeCell ref="M72:M73"/>
    <mergeCell ref="C70:C71"/>
    <mergeCell ref="M68:M69"/>
    <mergeCell ref="A88:A90"/>
    <mergeCell ref="B88:B90"/>
    <mergeCell ref="C88:C90"/>
    <mergeCell ref="L88:L90"/>
    <mergeCell ref="M88:M90"/>
    <mergeCell ref="A82:A83"/>
    <mergeCell ref="B82:B83"/>
    <mergeCell ref="C82:C83"/>
    <mergeCell ref="L82:L83"/>
    <mergeCell ref="M82:M83"/>
    <mergeCell ref="B84:B85"/>
    <mergeCell ref="A128:A132"/>
    <mergeCell ref="B128:B132"/>
    <mergeCell ref="C128:C132"/>
    <mergeCell ref="L128:L132"/>
    <mergeCell ref="M128:M132"/>
    <mergeCell ref="A108:A110"/>
    <mergeCell ref="B108:B110"/>
    <mergeCell ref="C108:C110"/>
    <mergeCell ref="L108:L110"/>
    <mergeCell ref="M108:M110"/>
    <mergeCell ref="B122:B124"/>
    <mergeCell ref="C122:C124"/>
    <mergeCell ref="L122:L124"/>
    <mergeCell ref="M122:M124"/>
    <mergeCell ref="B125:B127"/>
    <mergeCell ref="C125:C127"/>
    <mergeCell ref="L125:L127"/>
    <mergeCell ref="A119:A121"/>
    <mergeCell ref="B119:B121"/>
    <mergeCell ref="C119:C121"/>
    <mergeCell ref="L119:L121"/>
    <mergeCell ref="M119:M121"/>
    <mergeCell ref="M125:M127"/>
    <mergeCell ref="A122:A124"/>
    <mergeCell ref="A125:A127"/>
    <mergeCell ref="A84:A85"/>
    <mergeCell ref="M80:M81"/>
    <mergeCell ref="M84:M85"/>
    <mergeCell ref="A104:A107"/>
    <mergeCell ref="B104:B107"/>
    <mergeCell ref="C104:C107"/>
    <mergeCell ref="L94:L97"/>
    <mergeCell ref="B94:B97"/>
    <mergeCell ref="C94:C97"/>
    <mergeCell ref="C84:C85"/>
    <mergeCell ref="L84:L85"/>
    <mergeCell ref="A98:A100"/>
    <mergeCell ref="L104:L107"/>
    <mergeCell ref="M104:M107"/>
    <mergeCell ref="A94:A97"/>
    <mergeCell ref="M101:M103"/>
    <mergeCell ref="B98:B100"/>
    <mergeCell ref="C98:C100"/>
    <mergeCell ref="M94:M97"/>
    <mergeCell ref="L98:L100"/>
    <mergeCell ref="M98:M100"/>
    <mergeCell ref="A101:A103"/>
    <mergeCell ref="B101:B103"/>
  </mergeCells>
  <phoneticPr fontId="0" type="noConversion"/>
  <pageMargins left="0.59055118110236227" right="0.59055118110236227" top="0" bottom="0" header="0.51181102362204722" footer="0.51181102362204722"/>
  <pageSetup paperSize="9" scale="72" fitToHeight="6" orientation="landscape" r:id="rId1"/>
  <headerFooter alignWithMargins="0"/>
  <rowBreaks count="1" manualBreakCount="1">
    <brk id="3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Паспорт программы</vt:lpstr>
      <vt:lpstr>Приложение 1 </vt:lpstr>
      <vt:lpstr>Приложение 2</vt:lpstr>
      <vt:lpstr>Приложение 3</vt:lpstr>
      <vt:lpstr>Приложение 4</vt:lpstr>
      <vt:lpstr>'Паспорт программы'!Область_печати</vt:lpstr>
      <vt:lpstr>'Приложение 1 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2022-02-17T09:13:41Z</cp:lastPrinted>
  <dcterms:created xsi:type="dcterms:W3CDTF">1996-10-08T23:32:33Z</dcterms:created>
  <dcterms:modified xsi:type="dcterms:W3CDTF">2022-02-28T09:14:05Z</dcterms:modified>
</cp:coreProperties>
</file>